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\Desktop\OŠ DIVŠIĆI SVE\FP ZA 2022.G\"/>
    </mc:Choice>
  </mc:AlternateContent>
  <xr:revisionPtr revIDLastSave="0" documentId="13_ncr:1_{BA76E613-AF5A-4509-804D-887A8B1E2DCE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OPĆI DIO" sheetId="4" r:id="rId1"/>
    <sheet name="PRIHODI" sheetId="2" r:id="rId2"/>
    <sheet name="RASHODI" sheetId="3" r:id="rId3"/>
  </sheets>
  <calcPr calcId="179021"/>
</workbook>
</file>

<file path=xl/calcChain.xml><?xml version="1.0" encoding="utf-8"?>
<calcChain xmlns="http://schemas.openxmlformats.org/spreadsheetml/2006/main">
  <c r="E36" i="2" l="1"/>
  <c r="E11" i="2" s="1"/>
  <c r="I11" i="2" l="1"/>
  <c r="H11" i="2"/>
  <c r="E31" i="2"/>
  <c r="E12" i="2"/>
  <c r="F14" i="2"/>
  <c r="F16" i="2"/>
  <c r="F17" i="2"/>
  <c r="F18" i="2"/>
  <c r="F19" i="2"/>
  <c r="F20" i="2"/>
  <c r="F21" i="2"/>
  <c r="F23" i="2"/>
  <c r="F25" i="2"/>
  <c r="F27" i="2"/>
  <c r="F29" i="2"/>
  <c r="F33" i="2"/>
  <c r="F34" i="2"/>
  <c r="F38" i="2"/>
  <c r="F39" i="2"/>
  <c r="F41" i="2"/>
  <c r="F43" i="2"/>
  <c r="F44" i="2"/>
  <c r="F46" i="2"/>
  <c r="I27" i="3"/>
  <c r="H27" i="3"/>
  <c r="G27" i="3"/>
  <c r="E16" i="3"/>
  <c r="F16" i="3" s="1"/>
  <c r="E23" i="3"/>
  <c r="E21" i="3"/>
  <c r="E19" i="3"/>
  <c r="F19" i="3" s="1"/>
  <c r="E18" i="3"/>
  <c r="F18" i="3" s="1"/>
  <c r="E17" i="3"/>
  <c r="E14" i="3"/>
  <c r="F14" i="3" s="1"/>
  <c r="E13" i="3"/>
  <c r="F13" i="3" s="1"/>
  <c r="E12" i="3"/>
  <c r="F12" i="3" s="1"/>
  <c r="F17" i="3"/>
  <c r="F20" i="3"/>
  <c r="F21" i="3"/>
  <c r="F22" i="3"/>
  <c r="F23" i="3"/>
  <c r="F24" i="3"/>
  <c r="F25" i="3"/>
  <c r="F26" i="3"/>
  <c r="E11" i="3" l="1"/>
  <c r="F11" i="3" s="1"/>
  <c r="E15" i="3"/>
  <c r="E32" i="3"/>
  <c r="F32" i="3" s="1"/>
  <c r="E73" i="3"/>
  <c r="E194" i="3" s="1"/>
  <c r="G194" i="3"/>
  <c r="F33" i="3"/>
  <c r="F35" i="3"/>
  <c r="F36" i="3"/>
  <c r="F37" i="3"/>
  <c r="F38" i="3"/>
  <c r="F39" i="3"/>
  <c r="F40" i="3"/>
  <c r="F41" i="3"/>
  <c r="F42" i="3"/>
  <c r="F44" i="3"/>
  <c r="F46" i="3"/>
  <c r="F47" i="3"/>
  <c r="F48" i="3"/>
  <c r="F49" i="3"/>
  <c r="F50" i="3"/>
  <c r="F52" i="3"/>
  <c r="F54" i="3"/>
  <c r="F55" i="3"/>
  <c r="F56" i="3"/>
  <c r="F57" i="3"/>
  <c r="F58" i="3"/>
  <c r="F59" i="3"/>
  <c r="F60" i="3"/>
  <c r="F61" i="3"/>
  <c r="F62" i="3"/>
  <c r="F63" i="3"/>
  <c r="F65" i="3"/>
  <c r="F66" i="3"/>
  <c r="F68" i="3"/>
  <c r="F69" i="3"/>
  <c r="F70" i="3"/>
  <c r="F71" i="3"/>
  <c r="F74" i="3"/>
  <c r="F76" i="3"/>
  <c r="F77" i="3"/>
  <c r="F78" i="3"/>
  <c r="F80" i="3"/>
  <c r="F81" i="3"/>
  <c r="F82" i="3"/>
  <c r="F83" i="3"/>
  <c r="F84" i="3"/>
  <c r="F85" i="3"/>
  <c r="F86" i="3"/>
  <c r="F88" i="3"/>
  <c r="F90" i="3"/>
  <c r="F91" i="3"/>
  <c r="F92" i="3"/>
  <c r="F93" i="3"/>
  <c r="F94" i="3"/>
  <c r="F95" i="3"/>
  <c r="F96" i="3"/>
  <c r="F97" i="3"/>
  <c r="F99" i="3"/>
  <c r="F100" i="3"/>
  <c r="F101" i="3"/>
  <c r="F103" i="3"/>
  <c r="F104" i="3"/>
  <c r="F105" i="3"/>
  <c r="F107" i="3"/>
  <c r="F109" i="3"/>
  <c r="F110" i="3"/>
  <c r="F111" i="3"/>
  <c r="F112" i="3"/>
  <c r="F113" i="3"/>
  <c r="F114" i="3"/>
  <c r="F115" i="3"/>
  <c r="F116" i="3"/>
  <c r="F118" i="3"/>
  <c r="F120" i="3"/>
  <c r="F121" i="3"/>
  <c r="F122" i="3"/>
  <c r="F123" i="3"/>
  <c r="F124" i="3"/>
  <c r="F125" i="3"/>
  <c r="F126" i="3"/>
  <c r="F128" i="3"/>
  <c r="F130" i="3"/>
  <c r="F131" i="3"/>
  <c r="F132" i="3"/>
  <c r="F134" i="3"/>
  <c r="F136" i="3"/>
  <c r="F137" i="3"/>
  <c r="F138" i="3"/>
  <c r="F139" i="3"/>
  <c r="F140" i="3"/>
  <c r="F141" i="3"/>
  <c r="F143" i="3"/>
  <c r="F145" i="3"/>
  <c r="F146" i="3"/>
  <c r="F147" i="3"/>
  <c r="F149" i="3"/>
  <c r="F151" i="3"/>
  <c r="F152" i="3"/>
  <c r="F153" i="3"/>
  <c r="F154" i="3"/>
  <c r="F155" i="3"/>
  <c r="F156" i="3"/>
  <c r="F157" i="3"/>
  <c r="F158" i="3"/>
  <c r="F159" i="3"/>
  <c r="F160" i="3"/>
  <c r="F162" i="3"/>
  <c r="F163" i="3"/>
  <c r="F165" i="3"/>
  <c r="F166" i="3"/>
  <c r="F167" i="3"/>
  <c r="F168" i="3"/>
  <c r="F169" i="3"/>
  <c r="F170" i="3"/>
  <c r="F172" i="3"/>
  <c r="F173" i="3"/>
  <c r="F174" i="3"/>
  <c r="F176" i="3"/>
  <c r="F177" i="3"/>
  <c r="F179" i="3"/>
  <c r="F180" i="3"/>
  <c r="F181" i="3"/>
  <c r="F182" i="3"/>
  <c r="F183" i="3"/>
  <c r="F184" i="3"/>
  <c r="F185" i="3"/>
  <c r="F187" i="3"/>
  <c r="F188" i="3"/>
  <c r="F189" i="3"/>
  <c r="F190" i="3"/>
  <c r="F191" i="3"/>
  <c r="F192" i="3"/>
  <c r="F193" i="3"/>
  <c r="F15" i="3" l="1"/>
  <c r="E10" i="3"/>
  <c r="F73" i="3"/>
  <c r="D36" i="3"/>
  <c r="D41" i="3"/>
  <c r="H44" i="3"/>
  <c r="D47" i="3"/>
  <c r="H47" i="3"/>
  <c r="D49" i="3"/>
  <c r="H49" i="3"/>
  <c r="F10" i="3" l="1"/>
  <c r="E27" i="3"/>
  <c r="F27" i="3" s="1"/>
  <c r="D35" i="3"/>
  <c r="D34" i="3" s="1"/>
  <c r="D33" i="3" s="1"/>
  <c r="D46" i="3"/>
  <c r="D45" i="3" s="1"/>
  <c r="D44" i="3" s="1"/>
  <c r="H7" i="4"/>
  <c r="H9" i="4"/>
  <c r="H10" i="4"/>
  <c r="H11" i="4"/>
  <c r="H6" i="4"/>
  <c r="G36" i="2"/>
  <c r="F36" i="2" s="1"/>
  <c r="G31" i="2"/>
  <c r="F31" i="2" s="1"/>
  <c r="G12" i="2"/>
  <c r="F12" i="2" s="1"/>
  <c r="G11" i="2" l="1"/>
  <c r="F11" i="2" s="1"/>
  <c r="F194" i="3"/>
  <c r="D55" i="3" l="1"/>
  <c r="D59" i="3"/>
  <c r="D69" i="3"/>
  <c r="D68" i="3" s="1"/>
  <c r="D67" i="3" s="1"/>
  <c r="D77" i="3"/>
  <c r="D91" i="3"/>
  <c r="D96" i="3"/>
  <c r="D120" i="3"/>
  <c r="D137" i="3"/>
  <c r="D140" i="3"/>
  <c r="D146" i="3"/>
  <c r="D145" i="3" s="1"/>
  <c r="D144" i="3" s="1"/>
  <c r="D143" i="3" s="1"/>
  <c r="D152" i="3"/>
  <c r="D151" i="3" s="1"/>
  <c r="D158" i="3"/>
  <c r="D157" i="3" s="1"/>
  <c r="D166" i="3"/>
  <c r="D165" i="3" s="1"/>
  <c r="D164" i="3" s="1"/>
  <c r="D163" i="3" s="1"/>
  <c r="D162" i="3" s="1"/>
  <c r="D90" i="3" l="1"/>
  <c r="D89" i="3" s="1"/>
  <c r="D88" i="3" s="1"/>
  <c r="D136" i="3"/>
  <c r="D135" i="3" s="1"/>
  <c r="D134" i="3" s="1"/>
  <c r="D150" i="3"/>
  <c r="D149" i="3" s="1"/>
  <c r="D76" i="3"/>
  <c r="D75" i="3" s="1"/>
  <c r="D74" i="3" s="1"/>
  <c r="D54" i="3"/>
  <c r="D53" i="3" s="1"/>
  <c r="D169" i="3"/>
  <c r="D119" i="3"/>
  <c r="D118" i="3" s="1"/>
  <c r="D66" i="3"/>
  <c r="D65" i="3"/>
  <c r="D73" i="3" l="1"/>
  <c r="D52" i="3"/>
  <c r="D32" i="3" s="1"/>
  <c r="D194" i="3" l="1"/>
  <c r="D36" i="2"/>
  <c r="D31" i="2"/>
  <c r="D12" i="2"/>
  <c r="D11" i="2" l="1"/>
  <c r="H146" i="3"/>
  <c r="H100" i="3"/>
  <c r="H65" i="3"/>
  <c r="H194" i="3" s="1"/>
  <c r="H59" i="3"/>
  <c r="H110" i="3" l="1"/>
  <c r="H152" i="3"/>
</calcChain>
</file>

<file path=xl/sharedStrings.xml><?xml version="1.0" encoding="utf-8"?>
<sst xmlns="http://schemas.openxmlformats.org/spreadsheetml/2006/main" count="323" uniqueCount="171">
  <si>
    <t>ŠIFRA</t>
  </si>
  <si>
    <t>RAČUN</t>
  </si>
  <si>
    <t>OPIS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</si>
  <si>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</si>
  <si>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</si>
  <si>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</si>
  <si>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</si>
  <si>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</si>
  <si>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</si>
  <si>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</si>
  <si>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A210101</t>
  </si>
  <si>
    <t xml:space="preserve">RASHODI ZA MATERIJAL I ENERGIJU </t>
  </si>
  <si>
    <t>RASHODI ZA USLUGE</t>
  </si>
  <si>
    <t>OSTALI NESPOMENUTI RASHODI POSLOVANJA</t>
  </si>
  <si>
    <t>FINANCIJSKI RASHODI</t>
  </si>
  <si>
    <t>OSTALI FINANCIJSKI RASHODI</t>
  </si>
  <si>
    <t>A210102</t>
  </si>
  <si>
    <t>2102</t>
  </si>
  <si>
    <t>A210201</t>
  </si>
  <si>
    <t>RASHODI ZA MATERIJAL I ENERGIJU</t>
  </si>
  <si>
    <t>2301</t>
  </si>
  <si>
    <t>A230106</t>
  </si>
  <si>
    <t xml:space="preserve">MATERIJALNI RASHODI </t>
  </si>
  <si>
    <t>SVEUKUPNO</t>
  </si>
  <si>
    <t xml:space="preserve">                                                                     M.P.</t>
  </si>
  <si>
    <t>PRIHODI POSLOVANJA</t>
  </si>
  <si>
    <t xml:space="preserve">           PRIHODI I PRIMICI ISKAZANI PO VRSTAMA</t>
  </si>
  <si>
    <t>VRSTA PRIHODA</t>
  </si>
  <si>
    <t>OSNOVNA ŠKOLA DIVŠIĆI</t>
  </si>
  <si>
    <t>DIVŠIĆI 5, 52206 MARČANA</t>
  </si>
  <si>
    <t xml:space="preserve">OSTALI NESP. RASHODI POSLOVANJA </t>
  </si>
  <si>
    <t>PROGRAM: REDOVNA DJELATNOST OSNOVNIH ŠKOLA - MINIMALNI STANDARD</t>
  </si>
  <si>
    <t>PROGRAM: REDOVNA DJELATNOST OSNOVNIH ŠKOLA - IZNAD STANDARDA</t>
  </si>
  <si>
    <t>PRIHODI UKUPNO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</si>
  <si>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</si>
  <si>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</si>
  <si>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</si>
  <si>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</si>
  <si>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</si>
  <si>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</si>
  <si>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</si>
  <si>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</si>
  <si>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</si>
  <si>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A230163</t>
  </si>
  <si>
    <t>AKTIVNOST: Izleti i terenska nastava</t>
  </si>
  <si>
    <t>NAKNADA TROŠKOVA ZAPOSLENIMA</t>
  </si>
  <si>
    <t>A230148</t>
  </si>
  <si>
    <t>POMOĆI IZ INOZ.I OD SUBJEKATA UNUTAR OPĆEG PRORAČUNA</t>
  </si>
  <si>
    <t>A230184</t>
  </si>
  <si>
    <t>PRIHODI OD ADMINIST.PRISTOJBI I PO POSEBNIM PROPISIMA</t>
  </si>
  <si>
    <t>OPĆI DIO</t>
  </si>
  <si>
    <t>Izvor financiranja: 48005 Dec.sredstva za OŠ - Prihodi od županijskog proračuna IŽ</t>
  </si>
  <si>
    <t>NAKNADE GRAĐ.I KUĆANSTVIMA NA TEMELJU OSIGURANJA I DR.NAKNADE</t>
  </si>
  <si>
    <t>OSTELE NAKNADE GRAĐANIMA I KUĆANSTVIMA IZ PRORAČUNA</t>
  </si>
  <si>
    <t>Izvor financiranja: 11001 Nenamjenski prih.i prim - Prihodi od županij. proračuna  IŽ</t>
  </si>
  <si>
    <t>Izvor financiranja: 47300 Prihodi za pos.namj.za OŠ - sufinanc.od strane roditelja</t>
  </si>
  <si>
    <t>Izvor financiranja: 11001 Namjenski prihodi i primici - Prihodi od županij.pror.IŽ</t>
  </si>
  <si>
    <t>RASHODI ZA NABAVU NEFINANCIJSKE IMOVINE</t>
  </si>
  <si>
    <t>RASHODI ZA NABAVU PROIZVEDENE DUGOTRAJNE IMOVINE</t>
  </si>
  <si>
    <t>POSTROJENJA I OPREMA</t>
  </si>
  <si>
    <t>KNJIGE</t>
  </si>
  <si>
    <t>Izvor financiranja: 53060 Ministarstvo poljoprivrede za proračunske korisnike</t>
  </si>
  <si>
    <t>PROGRAM: OPREMANJE U OSNOVNIM ŠKOLAMA</t>
  </si>
  <si>
    <t>K240502</t>
  </si>
  <si>
    <t>AKTIVNOST: Opremanje knjižnica</t>
  </si>
  <si>
    <t>RASHODI ZA NABAVU NEFINANCIJE IMOVINE</t>
  </si>
  <si>
    <t>Namjenski prihodi i primici - Zavičajna nastava</t>
  </si>
  <si>
    <t>VIŠAK/MANJAK IZ PRETHODNE(IH) GODINE</t>
  </si>
  <si>
    <t xml:space="preserve">Urbroj: </t>
  </si>
  <si>
    <t xml:space="preserve">Klasa: </t>
  </si>
  <si>
    <t>A210104</t>
  </si>
  <si>
    <t>A230116</t>
  </si>
  <si>
    <t>AKTIVNOST: Školski list, časopisi i knjige</t>
  </si>
  <si>
    <t>AKTIVNOST: Produženi boravak</t>
  </si>
  <si>
    <t>1.IZMJ.FP2020.</t>
  </si>
  <si>
    <t>PRISTOJBE I NAKNADE</t>
  </si>
  <si>
    <t>A230104</t>
  </si>
  <si>
    <t>NAKNADA GRAĐANIMA I KUĆANSTVIMA</t>
  </si>
  <si>
    <t>NAKNADA GRAĐANIMA I KUĆANSTVIMA U NARAVI</t>
  </si>
  <si>
    <t>AKTIVNOST: Prihodi učenika s posebnim potrebama</t>
  </si>
  <si>
    <t>A230203</t>
  </si>
  <si>
    <t>PROGRAM : OBRAZOVANJE IZNAD STANDARDA</t>
  </si>
  <si>
    <t>1.IZMJ.FP 2020.</t>
  </si>
  <si>
    <t xml:space="preserve"> AKTIVNOST: Materijalni rashodi OŠ po kriterijima -67111</t>
  </si>
  <si>
    <t>AKTIVNOST: Materijalni rashodi OŠ po stvarnom trošku 67111</t>
  </si>
  <si>
    <t>AKTIVNOST: Plaće i drugi rashodi za zaposlene osnovnih škola- 63612</t>
  </si>
  <si>
    <t>AKTIVNOST: Materijalni rashodi OŠ po stvarnom trošku - iznad standarda-67111</t>
  </si>
  <si>
    <t>Izvor financiranja: 55254 Općina Marčana za proračunske korisnike -63613</t>
  </si>
  <si>
    <t>Izvor: 53082 MZO za proračunske korisnike-63611</t>
  </si>
  <si>
    <t>AKTIVNOST: Zavičajna nastava -67111</t>
  </si>
  <si>
    <t>Izvor financiranja: 53082 MZO za proračunske korisnike -63612</t>
  </si>
  <si>
    <t>Prihodi iz proračuna IŽ po kriterijima</t>
  </si>
  <si>
    <t>Prihodi iz proračuna IŽ po stvarnom trošku</t>
  </si>
  <si>
    <t>Pomoći pror.korisn.iz proračuna koji im nije nadležan - MZO- udžbenici</t>
  </si>
  <si>
    <t>Pomoći pror.korisn.iz proračuna koji im nije nadležan - MZO- TUR</t>
  </si>
  <si>
    <t>Pomoći pror.korisn.iz proračuna koji im nije nadležan - MZO- knjižnica</t>
  </si>
  <si>
    <t>Prihodi iz proračuna IŽ iznad standarda</t>
  </si>
  <si>
    <t>Prihodi iz proračuna IŽ- iznad standarda-PUN-ugovor</t>
  </si>
  <si>
    <t>Prihodi po posebnim propisima - školski obrok</t>
  </si>
  <si>
    <t>Prihodi po posebnim propisima - turističke agencije</t>
  </si>
  <si>
    <t>Pomoći pror.korisn.iz proračuna koji im nije nadležan - medni dani</t>
  </si>
  <si>
    <t>PROGRAM : REDOVNA DJELATNOST OŠ- minimalni standard</t>
  </si>
  <si>
    <t>PROGRAM : REDOVNA DJELATNOST OŠ- iznad standarda</t>
  </si>
  <si>
    <t>Pomoći pror.korisn.iz proračuna koji im nije nadležan - OPĆINA- soc.program</t>
  </si>
  <si>
    <t>A230107</t>
  </si>
  <si>
    <t>PRIHODI IZ  ŽUPANIJE</t>
  </si>
  <si>
    <t>Izvor Izvor financiranja: 53082 MZO za proračunske korisnike</t>
  </si>
  <si>
    <t>AKTIVNOST: Školska kuhinja - 65264</t>
  </si>
  <si>
    <t>Izvor financiranja: 53082 MZO za proračunske korisnike - 63612</t>
  </si>
  <si>
    <t>Pomoći pror.korisn. iz proračuna koji im nije nadležan-MZO -plaće</t>
  </si>
  <si>
    <t>PROGRAM: PROGRAMI OBRAZOVANJA IZNAD STANDARDA</t>
  </si>
  <si>
    <t>1.izjene FP za 2020.g.</t>
  </si>
  <si>
    <t>1.izmjene         FP za 2020.g.</t>
  </si>
  <si>
    <t>OST.NESPOMENUTI RASHODI POSLOVANJA</t>
  </si>
  <si>
    <t>AKTIVNOST: Pomoćnici u nastavi</t>
  </si>
  <si>
    <t>Izvor financiranja 11001 Nenamjenski prihodi i primici - ugovor o djelu</t>
  </si>
  <si>
    <t>Izvor financiranja 51100 Pomoći iz državnog pror.temeljem prij.sred.EU - Mozaik 3</t>
  </si>
  <si>
    <t>Pomoći pror.korisn.iz proračuna koji im nije nadležan - Projekt Mozaik 3</t>
  </si>
  <si>
    <t>PROGRAM : REDOVNA DJELATNOST OŠ - minimalni standard</t>
  </si>
  <si>
    <t>Izvor financiranja: 47300 Prihodi za posebne namjene za OŠ - suf.roditelja-65264</t>
  </si>
  <si>
    <t>RAZLIKA</t>
  </si>
  <si>
    <t>Izvor financiranja: 55263 Općina Medulin za proračunske korisnike -63613</t>
  </si>
  <si>
    <t>MATERIJAL I SIROVINE</t>
  </si>
  <si>
    <t>A230135</t>
  </si>
  <si>
    <t>AKTIVNOST: Školsko sportsko natjecanje</t>
  </si>
  <si>
    <t>Izvor: 58300 Ostale institucije za osnovne škole</t>
  </si>
  <si>
    <t>AKTIVNOST: Medni dani - 63811</t>
  </si>
  <si>
    <t>Izvor financiranja: 11001 Nenamjenski prihodi i primici</t>
  </si>
  <si>
    <t>T910801</t>
  </si>
  <si>
    <t>PROGRAM: MOZAIK 4</t>
  </si>
  <si>
    <t xml:space="preserve">AKTIVNOST: Provedba prijekta MOZAIK </t>
  </si>
  <si>
    <t>Izvor financiranja: 51100 Strukturni fondov EU</t>
  </si>
  <si>
    <t>Pomoći pror.korisn.iz proračuna koji im nije nadležan - OPĆ.MEDULIN- soc.prog.</t>
  </si>
  <si>
    <t>Pomoći pror.korisn.iz proračuna koji im nije nadležan - OPĆINA- prod.boravak</t>
  </si>
  <si>
    <t>Pomoći pror.korisn.iz proračuna koji im nije nadležan - Strukturni fondovi EU</t>
  </si>
  <si>
    <t>Prihodi iz proračuna IŽ - nenamjenski prihodi i primici - MOZAIK 4</t>
  </si>
  <si>
    <t>Pomoći od izvanpror.korisnika - školsko sportsko natjecanje</t>
  </si>
  <si>
    <t>Razlika</t>
  </si>
  <si>
    <t>PLAĆE (BRUTO)</t>
  </si>
  <si>
    <t>RASHODI ZA MATERIJAL I ENERG.</t>
  </si>
  <si>
    <t>OST.NESPOM.RASHODI POSLOVANJA</t>
  </si>
  <si>
    <t>NAKN.GRAĐ.,KUĆANSTVIMA NA TEMELJ.OSIGURANJA I DR.NAKNADE</t>
  </si>
  <si>
    <t>OSTALE NAKNADE GRAĐANIMA I KUČANSTVIMA IZ PRORAČUNA</t>
  </si>
  <si>
    <t>KNJIGE,UMJ.DJELA I OST.IZLOŽB.VRIJEDN.</t>
  </si>
  <si>
    <t>PROJEKCIJA</t>
  </si>
  <si>
    <t>RASHODI I IZDACI PREMA PRORAČUNSKOJ KLASIFIKACIJI</t>
  </si>
  <si>
    <t>PLAN 2022</t>
  </si>
  <si>
    <t xml:space="preserve">PROJEKCIJA </t>
  </si>
  <si>
    <t>PLANA 2023</t>
  </si>
  <si>
    <t>PLANA 2024</t>
  </si>
  <si>
    <t>PLAN 2021</t>
  </si>
  <si>
    <t>Datum: 20.12.2021.</t>
  </si>
  <si>
    <t xml:space="preserve">                                      FINANCIJSKI PLAN ZA 2022.G. I PROJEKCIJE ZA 2023.G.i 2024.G.</t>
  </si>
  <si>
    <t>Predsjednik školskog odbora:</t>
  </si>
  <si>
    <t>Darian Divšić</t>
  </si>
  <si>
    <t>Plan 2021</t>
  </si>
  <si>
    <t>Projekcija plana
za 2023</t>
  </si>
  <si>
    <t>Projekcija plana 
za 2024</t>
  </si>
  <si>
    <t>Plan 2022</t>
  </si>
  <si>
    <t xml:space="preserve"> Plan 2022</t>
  </si>
  <si>
    <t>Divšići, 20.12.2021.</t>
  </si>
  <si>
    <t>FINANCIJSKI PLAN OŠ DIVŠIĆI ZA 2022. G. I                                                                                                                                                PROJEKCIJA PLANA ZA  2023. I 2024. GODINU</t>
  </si>
  <si>
    <t>Financijski plan za 2022.g.i projekcije plana za 2023.g. i 2024.g.</t>
  </si>
  <si>
    <t xml:space="preserve"> PLAN 2021</t>
  </si>
  <si>
    <t xml:space="preserve">PLAN 2022 </t>
  </si>
  <si>
    <t xml:space="preserve">PROJEKCIJA PLANA ZA 2023 </t>
  </si>
  <si>
    <t>PROJEKCIJA PLANA ZA 2024</t>
  </si>
  <si>
    <t>Klasa: 400-02/21-01/01</t>
  </si>
  <si>
    <t>Urbroj: 2168-07-03-21-2</t>
  </si>
  <si>
    <t>400-02/21-01/01</t>
  </si>
  <si>
    <t>2168-07-03-21-2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</si>
</sst>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0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49" fontId="0" fillId="0" borderId="1" xfId="0" applyNumberFormat="1" applyBorder="1"/>
    <xf numFmtId="0" fontId="0" fillId="0" borderId="3" xfId="0" applyBorder="1"/>
    <xf numFmtId="3" fontId="0" fillId="0" borderId="1" xfId="0" applyNumberFormat="1" applyBorder="1"/>
    <xf numFmtId="3" fontId="4" fillId="0" borderId="1" xfId="0" applyNumberFormat="1" applyFont="1" applyBorder="1"/>
    <xf numFmtId="49" fontId="0" fillId="3" borderId="1" xfId="0" applyNumberFormat="1" applyFill="1" applyBorder="1"/>
    <xf numFmtId="0" fontId="0" fillId="3" borderId="1" xfId="0" applyFill="1" applyBorder="1"/>
    <xf numFmtId="3" fontId="0" fillId="3" borderId="1" xfId="0" applyNumberFormat="1" applyFill="1" applyBorder="1"/>
    <xf numFmtId="0" fontId="0" fillId="3" borderId="0" xfId="0" applyFill="1"/>
    <xf numFmtId="49" fontId="5" fillId="3" borderId="1" xfId="0" applyNumberFormat="1" applyFont="1" applyFill="1" applyBorder="1"/>
    <xf numFmtId="0" fontId="5" fillId="3" borderId="1" xfId="0" applyFont="1" applyFill="1" applyBorder="1"/>
    <xf numFmtId="0" fontId="5" fillId="3" borderId="0" xfId="0" applyFont="1" applyFill="1"/>
    <xf numFmtId="3" fontId="5" fillId="0" borderId="1" xfId="0" applyNumberFormat="1" applyFont="1" applyBorder="1"/>
    <xf numFmtId="49" fontId="5" fillId="0" borderId="1" xfId="0" applyNumberFormat="1" applyFont="1" applyBorder="1"/>
    <xf numFmtId="0" fontId="5" fillId="0" borderId="1" xfId="0" applyFont="1" applyBorder="1"/>
    <xf numFmtId="0" fontId="0" fillId="0" borderId="1" xfId="0" applyFont="1" applyBorder="1"/>
    <xf numFmtId="3" fontId="0" fillId="0" borderId="1" xfId="0" applyNumberFormat="1" applyFont="1" applyBorder="1"/>
    <xf numFmtId="0" fontId="0" fillId="0" borderId="0" xfId="0" applyBorder="1"/>
    <xf numFmtId="0" fontId="0" fillId="0" borderId="0" xfId="0" applyFont="1" applyBorder="1"/>
    <xf numFmtId="0" fontId="5" fillId="0" borderId="0" xfId="0" applyFont="1"/>
    <xf numFmtId="49" fontId="0" fillId="0" borderId="1" xfId="0" applyNumberFormat="1" applyFill="1" applyBorder="1"/>
    <xf numFmtId="0" fontId="0" fillId="0" borderId="0" xfId="0" applyFill="1"/>
    <xf numFmtId="3" fontId="7" fillId="0" borderId="1" xfId="0" applyNumberFormat="1" applyFont="1" applyBorder="1"/>
    <xf numFmtId="3" fontId="7" fillId="0" borderId="1" xfId="0" applyNumberFormat="1" applyFont="1" applyFill="1" applyBorder="1"/>
    <xf numFmtId="3" fontId="7" fillId="3" borderId="1" xfId="0" applyNumberFormat="1" applyFont="1" applyFill="1" applyBorder="1"/>
    <xf numFmtId="3" fontId="8" fillId="0" borderId="1" xfId="0" applyNumberFormat="1" applyFont="1" applyBorder="1"/>
    <xf numFmtId="3" fontId="6" fillId="0" borderId="0" xfId="0" applyNumberFormat="1" applyFont="1"/>
    <xf numFmtId="0" fontId="9" fillId="0" borderId="0" xfId="0" applyFont="1"/>
    <xf numFmtId="3" fontId="7" fillId="0" borderId="7" xfId="0" applyNumberFormat="1" applyFont="1" applyBorder="1"/>
    <xf numFmtId="0" fontId="7" fillId="0" borderId="1" xfId="0" applyFont="1" applyBorder="1"/>
    <xf numFmtId="3" fontId="1" fillId="0" borderId="1" xfId="0" applyNumberFormat="1" applyFont="1" applyBorder="1"/>
    <xf numFmtId="49" fontId="5" fillId="0" borderId="1" xfId="0" applyNumberFormat="1" applyFont="1" applyFill="1" applyBorder="1"/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3" fontId="8" fillId="0" borderId="1" xfId="0" applyNumberFormat="1" applyFont="1" applyFill="1" applyBorder="1"/>
    <xf numFmtId="3" fontId="5" fillId="0" borderId="1" xfId="0" applyNumberFormat="1" applyFont="1" applyFill="1" applyBorder="1"/>
    <xf numFmtId="0" fontId="5" fillId="0" borderId="0" xfId="0" applyFont="1" applyFill="1"/>
    <xf numFmtId="0" fontId="7" fillId="0" borderId="0" xfId="0" applyFont="1"/>
    <xf numFmtId="3" fontId="4" fillId="2" borderId="1" xfId="0" applyNumberFormat="1" applyFont="1" applyFill="1" applyBorder="1"/>
    <xf numFmtId="3" fontId="10" fillId="3" borderId="1" xfId="0" applyNumberFormat="1" applyFont="1" applyFill="1" applyBorder="1"/>
    <xf numFmtId="49" fontId="5" fillId="2" borderId="1" xfId="0" applyNumberFormat="1" applyFont="1" applyFill="1" applyBorder="1"/>
    <xf numFmtId="0" fontId="5" fillId="2" borderId="1" xfId="0" applyFont="1" applyFill="1" applyBorder="1"/>
    <xf numFmtId="3" fontId="8" fillId="2" borderId="1" xfId="0" applyNumberFormat="1" applyFont="1" applyFill="1" applyBorder="1"/>
    <xf numFmtId="3" fontId="4" fillId="3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3" fontId="1" fillId="2" borderId="1" xfId="0" applyNumberFormat="1" applyFont="1" applyFill="1" applyBorder="1"/>
    <xf numFmtId="3" fontId="5" fillId="2" borderId="1" xfId="0" applyNumberFormat="1" applyFont="1" applyFill="1" applyBorder="1"/>
    <xf numFmtId="3" fontId="0" fillId="3" borderId="1" xfId="0" applyNumberFormat="1" applyFont="1" applyFill="1" applyBorder="1"/>
    <xf numFmtId="49" fontId="0" fillId="4" borderId="1" xfId="0" applyNumberFormat="1" applyFill="1" applyBorder="1"/>
    <xf numFmtId="0" fontId="0" fillId="4" borderId="1" xfId="0" applyFill="1" applyBorder="1"/>
    <xf numFmtId="3" fontId="7" fillId="4" borderId="1" xfId="0" applyNumberFormat="1" applyFont="1" applyFill="1" applyBorder="1"/>
    <xf numFmtId="3" fontId="10" fillId="4" borderId="1" xfId="0" applyNumberFormat="1" applyFont="1" applyFill="1" applyBorder="1"/>
    <xf numFmtId="3" fontId="0" fillId="4" borderId="1" xfId="0" applyNumberFormat="1" applyFill="1" applyBorder="1"/>
    <xf numFmtId="0" fontId="0" fillId="4" borderId="0" xfId="0" applyFill="1"/>
    <xf numFmtId="49" fontId="6" fillId="0" borderId="1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0" fontId="6" fillId="0" borderId="0" xfId="0" applyFont="1"/>
    <xf numFmtId="49" fontId="6" fillId="3" borderId="1" xfId="0" applyNumberFormat="1" applyFont="1" applyFill="1" applyBorder="1"/>
    <xf numFmtId="0" fontId="6" fillId="3" borderId="1" xfId="0" applyFont="1" applyFill="1" applyBorder="1"/>
    <xf numFmtId="3" fontId="6" fillId="3" borderId="1" xfId="0" applyNumberFormat="1" applyFont="1" applyFill="1" applyBorder="1"/>
    <xf numFmtId="0" fontId="6" fillId="3" borderId="0" xfId="0" applyFont="1" applyFill="1"/>
    <xf numFmtId="3" fontId="12" fillId="3" borderId="1" xfId="0" applyNumberFormat="1" applyFont="1" applyFill="1" applyBorder="1"/>
    <xf numFmtId="3" fontId="12" fillId="0" borderId="1" xfId="0" applyNumberFormat="1" applyFont="1" applyBorder="1"/>
    <xf numFmtId="3" fontId="1" fillId="3" borderId="1" xfId="0" applyNumberFormat="1" applyFont="1" applyFill="1" applyBorder="1"/>
    <xf numFmtId="0" fontId="13" fillId="0" borderId="0" xfId="0" applyFont="1"/>
    <xf numFmtId="0" fontId="1" fillId="3" borderId="1" xfId="0" applyFont="1" applyFill="1" applyBorder="1" applyAlignment="1">
      <alignment horizontal="center"/>
    </xf>
    <xf numFmtId="3" fontId="11" fillId="3" borderId="1" xfId="0" applyNumberFormat="1" applyFont="1" applyFill="1" applyBorder="1"/>
    <xf numFmtId="0" fontId="0" fillId="3" borderId="0" xfId="0" applyFont="1" applyFill="1" applyBorder="1"/>
    <xf numFmtId="3" fontId="10" fillId="3" borderId="7" xfId="0" applyNumberFormat="1" applyFont="1" applyFill="1" applyBorder="1"/>
    <xf numFmtId="0" fontId="0" fillId="2" borderId="0" xfId="0" applyFill="1"/>
    <xf numFmtId="3" fontId="10" fillId="0" borderId="1" xfId="0" applyNumberFormat="1" applyFont="1" applyBorder="1"/>
    <xf numFmtId="3" fontId="0" fillId="0" borderId="1" xfId="0" applyNumberFormat="1" applyFont="1" applyFill="1" applyBorder="1"/>
    <xf numFmtId="3" fontId="0" fillId="4" borderId="1" xfId="0" applyNumberFormat="1" applyFont="1" applyFill="1" applyBorder="1"/>
    <xf numFmtId="49" fontId="6" fillId="0" borderId="1" xfId="0" applyNumberFormat="1" applyFont="1" applyFill="1" applyBorder="1"/>
    <xf numFmtId="3" fontId="6" fillId="0" borderId="1" xfId="0" applyNumberFormat="1" applyFont="1" applyFill="1" applyBorder="1"/>
    <xf numFmtId="0" fontId="6" fillId="0" borderId="0" xfId="0" applyFont="1" applyFill="1"/>
    <xf numFmtId="49" fontId="13" fillId="0" borderId="1" xfId="0" applyNumberFormat="1" applyFont="1" applyBorder="1"/>
    <xf numFmtId="49" fontId="5" fillId="4" borderId="1" xfId="0" applyNumberFormat="1" applyFont="1" applyFill="1" applyBorder="1"/>
    <xf numFmtId="0" fontId="5" fillId="2" borderId="0" xfId="0" applyFont="1" applyFill="1"/>
    <xf numFmtId="49" fontId="8" fillId="4" borderId="1" xfId="0" applyNumberFormat="1" applyFont="1" applyFill="1" applyBorder="1"/>
    <xf numFmtId="0" fontId="7" fillId="4" borderId="1" xfId="0" applyFont="1" applyFill="1" applyBorder="1"/>
    <xf numFmtId="3" fontId="11" fillId="4" borderId="1" xfId="0" applyNumberFormat="1" applyFont="1" applyFill="1" applyBorder="1"/>
    <xf numFmtId="0" fontId="0" fillId="4" borderId="1" xfId="0" applyFont="1" applyFill="1" applyBorder="1"/>
    <xf numFmtId="0" fontId="0" fillId="3" borderId="1" xfId="0" applyFont="1" applyFill="1" applyBorder="1"/>
    <xf numFmtId="3" fontId="0" fillId="0" borderId="7" xfId="0" applyNumberFormat="1" applyFont="1" applyBorder="1"/>
    <xf numFmtId="3" fontId="11" fillId="0" borderId="1" xfId="0" applyNumberFormat="1" applyFont="1" applyBorder="1"/>
    <xf numFmtId="3" fontId="4" fillId="2" borderId="8" xfId="0" applyNumberFormat="1" applyFont="1" applyFill="1" applyBorder="1"/>
    <xf numFmtId="0" fontId="0" fillId="0" borderId="9" xfId="0" applyBorder="1"/>
    <xf numFmtId="3" fontId="0" fillId="0" borderId="9" xfId="0" applyNumberFormat="1" applyFont="1" applyBorder="1"/>
    <xf numFmtId="0" fontId="7" fillId="3" borderId="0" xfId="0" applyFont="1" applyFill="1"/>
    <xf numFmtId="0" fontId="1" fillId="0" borderId="8" xfId="0" applyFont="1" applyBorder="1" applyAlignment="1">
      <alignment horizontal="center"/>
    </xf>
    <xf numFmtId="164" fontId="4" fillId="2" borderId="8" xfId="0" applyNumberFormat="1" applyFont="1" applyFill="1" applyBorder="1"/>
    <xf numFmtId="164" fontId="4" fillId="3" borderId="8" xfId="0" applyNumberFormat="1" applyFont="1" applyFill="1" applyBorder="1"/>
    <xf numFmtId="164" fontId="10" fillId="3" borderId="8" xfId="0" applyNumberFormat="1" applyFont="1" applyFill="1" applyBorder="1"/>
    <xf numFmtId="164" fontId="10" fillId="5" borderId="8" xfId="0" applyNumberFormat="1" applyFont="1" applyFill="1" applyBorder="1"/>
    <xf numFmtId="164" fontId="12" fillId="3" borderId="8" xfId="0" applyNumberFormat="1" applyFont="1" applyFill="1" applyBorder="1"/>
    <xf numFmtId="164" fontId="1" fillId="3" borderId="8" xfId="0" applyNumberFormat="1" applyFont="1" applyFill="1" applyBorder="1"/>
    <xf numFmtId="0" fontId="0" fillId="5" borderId="1" xfId="0" applyFill="1" applyBorder="1"/>
    <xf numFmtId="3" fontId="7" fillId="5" borderId="1" xfId="0" applyNumberFormat="1" applyFont="1" applyFill="1" applyBorder="1"/>
    <xf numFmtId="3" fontId="10" fillId="5" borderId="1" xfId="0" applyNumberFormat="1" applyFont="1" applyFill="1" applyBorder="1"/>
    <xf numFmtId="0" fontId="0" fillId="0" borderId="7" xfId="0" applyBorder="1"/>
    <xf numFmtId="0" fontId="4" fillId="2" borderId="8" xfId="0" applyFont="1" applyFill="1" applyBorder="1"/>
    <xf numFmtId="0" fontId="5" fillId="3" borderId="2" xfId="0" applyFont="1" applyFill="1" applyBorder="1"/>
    <xf numFmtId="0" fontId="1" fillId="3" borderId="1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0" fillId="5" borderId="1" xfId="0" applyNumberFormat="1" applyFill="1" applyBorder="1"/>
    <xf numFmtId="3" fontId="0" fillId="5" borderId="1" xfId="0" applyNumberFormat="1" applyFont="1" applyFill="1" applyBorder="1"/>
    <xf numFmtId="3" fontId="14" fillId="3" borderId="1" xfId="0" applyNumberFormat="1" applyFont="1" applyFill="1" applyBorder="1"/>
    <xf numFmtId="0" fontId="0" fillId="5" borderId="1" xfId="0" applyFont="1" applyFill="1" applyBorder="1"/>
    <xf numFmtId="3" fontId="0" fillId="5" borderId="7" xfId="0" applyNumberFormat="1" applyFont="1" applyFill="1" applyBorder="1"/>
    <xf numFmtId="3" fontId="6" fillId="0" borderId="7" xfId="0" applyNumberFormat="1" applyFont="1" applyBorder="1"/>
    <xf numFmtId="3" fontId="12" fillId="3" borderId="7" xfId="0" applyNumberFormat="1" applyFont="1" applyFill="1" applyBorder="1"/>
    <xf numFmtId="49" fontId="0" fillId="5" borderId="1" xfId="0" applyNumberFormat="1" applyFont="1" applyFill="1" applyBorder="1"/>
    <xf numFmtId="3" fontId="14" fillId="5" borderId="7" xfId="0" applyNumberFormat="1" applyFont="1" applyFill="1" applyBorder="1"/>
    <xf numFmtId="3" fontId="1" fillId="3" borderId="7" xfId="0" applyNumberFormat="1" applyFont="1" applyFill="1" applyBorder="1"/>
    <xf numFmtId="0" fontId="0" fillId="5" borderId="0" xfId="0" applyFill="1"/>
    <xf numFmtId="0" fontId="5" fillId="5" borderId="1" xfId="0" applyFont="1" applyFill="1" applyBorder="1"/>
    <xf numFmtId="3" fontId="14" fillId="5" borderId="1" xfId="0" applyNumberFormat="1" applyFont="1" applyFill="1" applyBorder="1"/>
    <xf numFmtId="3" fontId="10" fillId="3" borderId="9" xfId="0" applyNumberFormat="1" applyFont="1" applyFill="1" applyBorder="1"/>
    <xf numFmtId="164" fontId="10" fillId="3" borderId="10" xfId="0" applyNumberFormat="1" applyFont="1" applyFill="1" applyBorder="1"/>
    <xf numFmtId="3" fontId="4" fillId="3" borderId="13" xfId="0" applyNumberFormat="1" applyFont="1" applyFill="1" applyBorder="1"/>
    <xf numFmtId="3" fontId="4" fillId="0" borderId="13" xfId="0" applyNumberFormat="1" applyFont="1" applyBorder="1"/>
    <xf numFmtId="3" fontId="4" fillId="0" borderId="15" xfId="0" applyNumberFormat="1" applyFont="1" applyBorder="1"/>
    <xf numFmtId="0" fontId="4" fillId="0" borderId="14" xfId="0" applyFont="1" applyBorder="1"/>
    <xf numFmtId="0" fontId="0" fillId="0" borderId="12" xfId="0" applyBorder="1"/>
    <xf numFmtId="0" fontId="0" fillId="0" borderId="14" xfId="0" applyBorder="1"/>
    <xf numFmtId="0" fontId="0" fillId="0" borderId="16" xfId="0" applyBorder="1"/>
    <xf numFmtId="3" fontId="5" fillId="3" borderId="1" xfId="0" applyNumberFormat="1" applyFont="1" applyFill="1" applyBorder="1"/>
    <xf numFmtId="3" fontId="5" fillId="5" borderId="1" xfId="0" applyNumberFormat="1" applyFont="1" applyFill="1" applyBorder="1"/>
    <xf numFmtId="0" fontId="0" fillId="0" borderId="7" xfId="0" applyNumberFormat="1" applyBorder="1" applyAlignment="1">
      <alignment horizontal="left"/>
    </xf>
    <xf numFmtId="0" fontId="0" fillId="3" borderId="2" xfId="0" applyFill="1" applyBorder="1"/>
    <xf numFmtId="0" fontId="6" fillId="0" borderId="7" xfId="0" applyNumberFormat="1" applyFont="1" applyBorder="1" applyAlignment="1">
      <alignment horizontal="left"/>
    </xf>
    <xf numFmtId="3" fontId="6" fillId="0" borderId="8" xfId="0" applyNumberFormat="1" applyFont="1" applyBorder="1"/>
    <xf numFmtId="0" fontId="0" fillId="0" borderId="19" xfId="0" applyBorder="1"/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3" borderId="9" xfId="0" applyFont="1" applyFill="1" applyBorder="1"/>
    <xf numFmtId="0" fontId="4" fillId="2" borderId="8" xfId="0" applyFont="1" applyFill="1" applyBorder="1" applyAlignment="1">
      <alignment horizontal="left"/>
    </xf>
    <xf numFmtId="0" fontId="1" fillId="2" borderId="8" xfId="0" applyFont="1" applyFill="1" applyBorder="1"/>
    <xf numFmtId="0" fontId="2" fillId="0" borderId="2" xfId="0" applyFont="1" applyBorder="1"/>
    <xf numFmtId="0" fontId="5" fillId="0" borderId="8" xfId="0" applyFont="1" applyBorder="1"/>
    <xf numFmtId="0" fontId="5" fillId="0" borderId="17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6" fillId="0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NumberFormat="1" applyFont="1" applyFill="1" applyBorder="1" applyAlignment="1" applyProtection="1">
      <alignment vertical="center" wrapText="1"/>
    </xf>
    <xf numFmtId="0" fontId="16" fillId="0" borderId="5" xfId="1" quotePrefix="1" applyFont="1" applyBorder="1" applyAlignment="1">
      <alignment horizontal="left" wrapText="1"/>
    </xf>
    <xf numFmtId="0" fontId="16" fillId="0" borderId="6" xfId="1" quotePrefix="1" applyFont="1" applyBorder="1" applyAlignment="1">
      <alignment horizontal="left" wrapText="1"/>
    </xf>
    <xf numFmtId="0" fontId="16" fillId="0" borderId="6" xfId="1" quotePrefix="1" applyFont="1" applyBorder="1" applyAlignment="1">
      <alignment horizontal="center" wrapText="1"/>
    </xf>
    <xf numFmtId="0" fontId="16" fillId="0" borderId="6" xfId="1" quotePrefix="1" applyNumberFormat="1" applyFont="1" applyFill="1" applyBorder="1" applyAlignment="1" applyProtection="1">
      <alignment horizontal="left"/>
    </xf>
    <xf numFmtId="0" fontId="16" fillId="0" borderId="1" xfId="1" applyNumberFormat="1" applyFont="1" applyFill="1" applyBorder="1" applyAlignment="1" applyProtection="1">
      <alignment horizontal="center" wrapText="1"/>
    </xf>
    <xf numFmtId="3" fontId="16" fillId="3" borderId="1" xfId="1" applyNumberFormat="1" applyFont="1" applyFill="1" applyBorder="1" applyAlignment="1" applyProtection="1">
      <alignment horizontal="right" wrapText="1"/>
    </xf>
    <xf numFmtId="3" fontId="16" fillId="3" borderId="1" xfId="1" applyNumberFormat="1" applyFont="1" applyFill="1" applyBorder="1" applyAlignment="1">
      <alignment horizontal="right"/>
    </xf>
    <xf numFmtId="0" fontId="18" fillId="3" borderId="5" xfId="1" applyFont="1" applyFill="1" applyBorder="1" applyAlignment="1">
      <alignment horizontal="left"/>
    </xf>
    <xf numFmtId="0" fontId="19" fillId="3" borderId="6" xfId="1" applyNumberFormat="1" applyFont="1" applyFill="1" applyBorder="1" applyAlignment="1" applyProtection="1"/>
    <xf numFmtId="3" fontId="16" fillId="3" borderId="5" xfId="1" applyNumberFormat="1" applyFont="1" applyFill="1" applyBorder="1" applyAlignment="1">
      <alignment horizontal="right"/>
    </xf>
    <xf numFmtId="3" fontId="16" fillId="0" borderId="1" xfId="1" applyNumberFormat="1" applyFont="1" applyBorder="1" applyAlignment="1">
      <alignment horizontal="right"/>
    </xf>
    <xf numFmtId="0" fontId="16" fillId="0" borderId="6" xfId="1" quotePrefix="1" applyFont="1" applyBorder="1" applyAlignment="1">
      <alignment horizontal="left"/>
    </xf>
    <xf numFmtId="0" fontId="16" fillId="0" borderId="6" xfId="1" applyNumberFormat="1" applyFont="1" applyFill="1" applyBorder="1" applyAlignment="1" applyProtection="1">
      <alignment wrapText="1"/>
    </xf>
    <xf numFmtId="0" fontId="17" fillId="0" borderId="6" xfId="1" applyNumberFormat="1" applyFont="1" applyFill="1" applyBorder="1" applyAlignment="1" applyProtection="1">
      <alignment wrapText="1"/>
    </xf>
    <xf numFmtId="0" fontId="17" fillId="0" borderId="6" xfId="1" applyNumberFormat="1" applyFont="1" applyFill="1" applyBorder="1" applyAlignment="1" applyProtection="1">
      <alignment horizontal="center" wrapText="1"/>
    </xf>
    <xf numFmtId="0" fontId="17" fillId="0" borderId="1" xfId="1" applyNumberFormat="1" applyFont="1" applyFill="1" applyBorder="1" applyAlignment="1" applyProtection="1"/>
    <xf numFmtId="0" fontId="15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1" xfId="0" applyFont="1" applyBorder="1"/>
    <xf numFmtId="0" fontId="21" fillId="0" borderId="4" xfId="0" applyFont="1" applyBorder="1" applyAlignment="1">
      <alignment horizontal="left"/>
    </xf>
    <xf numFmtId="0" fontId="20" fillId="0" borderId="4" xfId="0" applyFont="1" applyBorder="1"/>
    <xf numFmtId="0" fontId="20" fillId="0" borderId="18" xfId="0" applyFont="1" applyBorder="1"/>
    <xf numFmtId="0" fontId="24" fillId="0" borderId="1" xfId="0" applyFont="1" applyBorder="1"/>
    <xf numFmtId="0" fontId="25" fillId="0" borderId="7" xfId="0" applyFont="1" applyBorder="1"/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5" fillId="3" borderId="1" xfId="0" applyFont="1" applyFill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0" fontId="26" fillId="0" borderId="7" xfId="0" applyFont="1" applyBorder="1"/>
    <xf numFmtId="0" fontId="26" fillId="0" borderId="1" xfId="0" applyFont="1" applyBorder="1"/>
    <xf numFmtId="3" fontId="24" fillId="0" borderId="1" xfId="0" applyNumberFormat="1" applyFont="1" applyBorder="1"/>
    <xf numFmtId="3" fontId="26" fillId="3" borderId="1" xfId="0" applyNumberFormat="1" applyFont="1" applyFill="1" applyBorder="1"/>
    <xf numFmtId="3" fontId="26" fillId="0" borderId="5" xfId="0" applyNumberFormat="1" applyFont="1" applyBorder="1"/>
    <xf numFmtId="3" fontId="26" fillId="0" borderId="1" xfId="0" applyNumberFormat="1" applyFont="1" applyBorder="1"/>
    <xf numFmtId="0" fontId="27" fillId="0" borderId="1" xfId="0" applyFont="1" applyBorder="1"/>
    <xf numFmtId="0" fontId="28" fillId="0" borderId="7" xfId="0" applyFont="1" applyBorder="1"/>
    <xf numFmtId="0" fontId="28" fillId="0" borderId="1" xfId="0" applyFont="1" applyBorder="1"/>
    <xf numFmtId="3" fontId="27" fillId="0" borderId="1" xfId="0" applyNumberFormat="1" applyFont="1" applyBorder="1"/>
    <xf numFmtId="3" fontId="27" fillId="3" borderId="1" xfId="0" applyNumberFormat="1" applyFont="1" applyFill="1" applyBorder="1"/>
    <xf numFmtId="3" fontId="27" fillId="0" borderId="5" xfId="0" applyNumberFormat="1" applyFont="1" applyBorder="1"/>
    <xf numFmtId="0" fontId="26" fillId="4" borderId="1" xfId="0" applyFont="1" applyFill="1" applyBorder="1"/>
    <xf numFmtId="0" fontId="26" fillId="4" borderId="7" xfId="0" applyFont="1" applyFill="1" applyBorder="1"/>
    <xf numFmtId="3" fontId="24" fillId="4" borderId="1" xfId="0" applyNumberFormat="1" applyFont="1" applyFill="1" applyBorder="1"/>
    <xf numFmtId="3" fontId="24" fillId="5" borderId="1" xfId="0" applyNumberFormat="1" applyFont="1" applyFill="1" applyBorder="1"/>
    <xf numFmtId="0" fontId="24" fillId="3" borderId="1" xfId="0" applyFont="1" applyFill="1" applyBorder="1"/>
    <xf numFmtId="0" fontId="24" fillId="3" borderId="7" xfId="0" applyFont="1" applyFill="1" applyBorder="1"/>
    <xf numFmtId="3" fontId="24" fillId="3" borderId="1" xfId="0" applyNumberFormat="1" applyFont="1" applyFill="1" applyBorder="1"/>
    <xf numFmtId="0" fontId="24" fillId="0" borderId="7" xfId="0" applyFont="1" applyBorder="1"/>
    <xf numFmtId="3" fontId="29" fillId="3" borderId="1" xfId="0" applyNumberFormat="1" applyFont="1" applyFill="1" applyBorder="1"/>
    <xf numFmtId="3" fontId="29" fillId="4" borderId="1" xfId="0" applyNumberFormat="1" applyFont="1" applyFill="1" applyBorder="1"/>
    <xf numFmtId="3" fontId="26" fillId="4" borderId="1" xfId="0" applyNumberFormat="1" applyFont="1" applyFill="1" applyBorder="1"/>
    <xf numFmtId="3" fontId="30" fillId="4" borderId="1" xfId="0" applyNumberFormat="1" applyFont="1" applyFill="1" applyBorder="1"/>
    <xf numFmtId="0" fontId="26" fillId="5" borderId="1" xfId="0" applyFont="1" applyFill="1" applyBorder="1"/>
    <xf numFmtId="0" fontId="26" fillId="5" borderId="7" xfId="0" applyFont="1" applyFill="1" applyBorder="1"/>
    <xf numFmtId="3" fontId="29" fillId="5" borderId="1" xfId="0" applyNumberFormat="1" applyFont="1" applyFill="1" applyBorder="1"/>
    <xf numFmtId="3" fontId="26" fillId="5" borderId="1" xfId="0" applyNumberFormat="1" applyFont="1" applyFill="1" applyBorder="1"/>
    <xf numFmtId="0" fontId="24" fillId="0" borderId="3" xfId="0" applyFont="1" applyBorder="1"/>
    <xf numFmtId="0" fontId="24" fillId="0" borderId="9" xfId="0" applyFont="1" applyBorder="1"/>
    <xf numFmtId="3" fontId="24" fillId="0" borderId="9" xfId="0" applyNumberFormat="1" applyFont="1" applyBorder="1"/>
    <xf numFmtId="3" fontId="29" fillId="3" borderId="9" xfId="0" applyNumberFormat="1" applyFont="1" applyFill="1" applyBorder="1"/>
    <xf numFmtId="0" fontId="24" fillId="0" borderId="16" xfId="0" applyFont="1" applyBorder="1"/>
    <xf numFmtId="0" fontId="24" fillId="0" borderId="10" xfId="0" applyFont="1" applyBorder="1"/>
    <xf numFmtId="3" fontId="24" fillId="0" borderId="10" xfId="0" applyNumberFormat="1" applyFont="1" applyBorder="1"/>
    <xf numFmtId="3" fontId="29" fillId="3" borderId="10" xfId="0" applyNumberFormat="1" applyFont="1" applyFill="1" applyBorder="1"/>
    <xf numFmtId="0" fontId="24" fillId="0" borderId="17" xfId="0" applyFont="1" applyBorder="1"/>
    <xf numFmtId="0" fontId="24" fillId="0" borderId="8" xfId="0" applyFont="1" applyBorder="1"/>
    <xf numFmtId="3" fontId="24" fillId="0" borderId="8" xfId="0" applyNumberFormat="1" applyFont="1" applyBorder="1"/>
    <xf numFmtId="3" fontId="29" fillId="3" borderId="8" xfId="0" applyNumberFormat="1" applyFont="1" applyFill="1" applyBorder="1"/>
    <xf numFmtId="0" fontId="24" fillId="5" borderId="1" xfId="0" applyFont="1" applyFill="1" applyBorder="1"/>
    <xf numFmtId="0" fontId="24" fillId="0" borderId="0" xfId="0" applyFont="1"/>
    <xf numFmtId="0" fontId="5" fillId="0" borderId="0" xfId="0" applyFont="1" applyBorder="1"/>
    <xf numFmtId="3" fontId="5" fillId="3" borderId="0" xfId="0" applyNumberFormat="1" applyFont="1" applyFill="1" applyBorder="1"/>
    <xf numFmtId="3" fontId="5" fillId="0" borderId="0" xfId="0" applyNumberFormat="1" applyFont="1" applyBorder="1"/>
    <xf numFmtId="3" fontId="6" fillId="3" borderId="8" xfId="0" applyNumberFormat="1" applyFont="1" applyFill="1" applyBorder="1"/>
    <xf numFmtId="0" fontId="5" fillId="5" borderId="7" xfId="0" applyNumberFormat="1" applyFont="1" applyFill="1" applyBorder="1" applyAlignment="1">
      <alignment horizontal="left"/>
    </xf>
    <xf numFmtId="3" fontId="5" fillId="5" borderId="8" xfId="0" applyNumberFormat="1" applyFont="1" applyFill="1" applyBorder="1"/>
    <xf numFmtId="0" fontId="5" fillId="5" borderId="7" xfId="0" applyFont="1" applyFill="1" applyBorder="1" applyAlignment="1">
      <alignment horizontal="left"/>
    </xf>
    <xf numFmtId="3" fontId="5" fillId="5" borderId="7" xfId="0" applyNumberFormat="1" applyFont="1" applyFill="1" applyBorder="1"/>
    <xf numFmtId="3" fontId="5" fillId="3" borderId="8" xfId="0" applyNumberFormat="1" applyFont="1" applyFill="1" applyBorder="1"/>
    <xf numFmtId="164" fontId="4" fillId="3" borderId="12" xfId="0" applyNumberFormat="1" applyFont="1" applyFill="1" applyBorder="1"/>
    <xf numFmtId="3" fontId="4" fillId="2" borderId="11" xfId="0" applyNumberFormat="1" applyFont="1" applyFill="1" applyBorder="1"/>
    <xf numFmtId="3" fontId="1" fillId="0" borderId="5" xfId="0" applyNumberFormat="1" applyFont="1" applyBorder="1"/>
    <xf numFmtId="3" fontId="10" fillId="0" borderId="5" xfId="0" applyNumberFormat="1" applyFont="1" applyBorder="1"/>
    <xf numFmtId="3" fontId="10" fillId="4" borderId="5" xfId="0" applyNumberFormat="1" applyFont="1" applyFill="1" applyBorder="1"/>
    <xf numFmtId="3" fontId="12" fillId="0" borderId="5" xfId="0" applyNumberFormat="1" applyFont="1" applyBorder="1"/>
    <xf numFmtId="3" fontId="0" fillId="0" borderId="5" xfId="0" applyNumberFormat="1" applyFont="1" applyBorder="1"/>
    <xf numFmtId="3" fontId="5" fillId="0" borderId="5" xfId="0" applyNumberFormat="1" applyFont="1" applyBorder="1"/>
    <xf numFmtId="3" fontId="0" fillId="4" borderId="5" xfId="0" applyNumberFormat="1" applyFill="1" applyBorder="1"/>
    <xf numFmtId="3" fontId="0" fillId="0" borderId="5" xfId="0" applyNumberFormat="1" applyBorder="1"/>
    <xf numFmtId="3" fontId="6" fillId="0" borderId="5" xfId="0" applyNumberFormat="1" applyFont="1" applyBorder="1"/>
    <xf numFmtId="3" fontId="5" fillId="0" borderId="5" xfId="0" applyNumberFormat="1" applyFont="1" applyFill="1" applyBorder="1"/>
    <xf numFmtId="3" fontId="0" fillId="0" borderId="5" xfId="0" applyNumberFormat="1" applyFont="1" applyFill="1" applyBorder="1"/>
    <xf numFmtId="3" fontId="0" fillId="4" borderId="5" xfId="0" applyNumberFormat="1" applyFont="1" applyFill="1" applyBorder="1"/>
    <xf numFmtId="3" fontId="6" fillId="0" borderId="5" xfId="0" applyNumberFormat="1" applyFont="1" applyFill="1" applyBorder="1"/>
    <xf numFmtId="3" fontId="0" fillId="3" borderId="5" xfId="0" applyNumberFormat="1" applyFill="1" applyBorder="1"/>
    <xf numFmtId="3" fontId="4" fillId="2" borderId="5" xfId="0" applyNumberFormat="1" applyFont="1" applyFill="1" applyBorder="1"/>
    <xf numFmtId="3" fontId="0" fillId="3" borderId="5" xfId="0" applyNumberFormat="1" applyFont="1" applyFill="1" applyBorder="1"/>
    <xf numFmtId="3" fontId="5" fillId="2" borderId="5" xfId="0" applyNumberFormat="1" applyFont="1" applyFill="1" applyBorder="1"/>
    <xf numFmtId="3" fontId="11" fillId="4" borderId="5" xfId="0" applyNumberFormat="1" applyFont="1" applyFill="1" applyBorder="1"/>
    <xf numFmtId="3" fontId="4" fillId="0" borderId="5" xfId="0" applyNumberFormat="1" applyFont="1" applyBorder="1"/>
    <xf numFmtId="3" fontId="0" fillId="5" borderId="5" xfId="0" applyNumberFormat="1" applyFont="1" applyFill="1" applyBorder="1"/>
    <xf numFmtId="3" fontId="6" fillId="3" borderId="5" xfId="0" applyNumberFormat="1" applyFont="1" applyFill="1" applyBorder="1"/>
    <xf numFmtId="3" fontId="11" fillId="0" borderId="5" xfId="0" applyNumberFormat="1" applyFont="1" applyBorder="1"/>
    <xf numFmtId="0" fontId="1" fillId="0" borderId="5" xfId="0" applyFont="1" applyBorder="1" applyAlignment="1">
      <alignment horizontal="center"/>
    </xf>
    <xf numFmtId="3" fontId="7" fillId="0" borderId="5" xfId="0" applyNumberFormat="1" applyFont="1" applyBorder="1"/>
    <xf numFmtId="3" fontId="6" fillId="4" borderId="5" xfId="0" applyNumberFormat="1" applyFont="1" applyFill="1" applyBorder="1"/>
    <xf numFmtId="3" fontId="0" fillId="0" borderId="2" xfId="0" applyNumberFormat="1" applyFont="1" applyBorder="1"/>
    <xf numFmtId="0" fontId="5" fillId="3" borderId="8" xfId="0" applyFont="1" applyFill="1" applyBorder="1"/>
    <xf numFmtId="164" fontId="31" fillId="2" borderId="8" xfId="0" applyNumberFormat="1" applyFont="1" applyFill="1" applyBorder="1"/>
    <xf numFmtId="3" fontId="5" fillId="0" borderId="12" xfId="0" applyNumberFormat="1" applyFont="1" applyBorder="1"/>
    <xf numFmtId="3" fontId="5" fillId="2" borderId="8" xfId="0" applyNumberFormat="1" applyFont="1" applyFill="1" applyBorder="1" applyAlignment="1"/>
    <xf numFmtId="3" fontId="0" fillId="5" borderId="1" xfId="0" applyNumberFormat="1" applyFill="1" applyBorder="1"/>
    <xf numFmtId="3" fontId="6" fillId="5" borderId="1" xfId="0" applyNumberFormat="1" applyFont="1" applyFill="1" applyBorder="1"/>
    <xf numFmtId="3" fontId="13" fillId="3" borderId="1" xfId="0" applyNumberFormat="1" applyFont="1" applyFill="1" applyBorder="1"/>
    <xf numFmtId="0" fontId="13" fillId="5" borderId="1" xfId="0" applyFont="1" applyFill="1" applyBorder="1"/>
    <xf numFmtId="3" fontId="8" fillId="3" borderId="1" xfId="0" applyNumberFormat="1" applyFont="1" applyFill="1" applyBorder="1"/>
    <xf numFmtId="3" fontId="0" fillId="0" borderId="9" xfId="0" applyNumberFormat="1" applyBorder="1"/>
    <xf numFmtId="3" fontId="0" fillId="0" borderId="0" xfId="0" applyNumberFormat="1"/>
    <xf numFmtId="3" fontId="0" fillId="3" borderId="8" xfId="0" applyNumberFormat="1" applyFont="1" applyFill="1" applyBorder="1"/>
    <xf numFmtId="0" fontId="5" fillId="0" borderId="20" xfId="0" applyFont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2" fillId="3" borderId="0" xfId="0" applyFont="1" applyFill="1"/>
    <xf numFmtId="0" fontId="0" fillId="0" borderId="0" xfId="0" applyFont="1"/>
    <xf numFmtId="3" fontId="24" fillId="4" borderId="5" xfId="0" applyNumberFormat="1" applyFont="1" applyFill="1" applyBorder="1"/>
    <xf numFmtId="3" fontId="24" fillId="3" borderId="5" xfId="0" applyNumberFormat="1" applyFont="1" applyFill="1" applyBorder="1"/>
    <xf numFmtId="3" fontId="24" fillId="0" borderId="5" xfId="0" applyNumberFormat="1" applyFont="1" applyBorder="1"/>
    <xf numFmtId="3" fontId="26" fillId="4" borderId="5" xfId="0" applyNumberFormat="1" applyFont="1" applyFill="1" applyBorder="1"/>
    <xf numFmtId="3" fontId="24" fillId="5" borderId="5" xfId="0" applyNumberFormat="1" applyFont="1" applyFill="1" applyBorder="1"/>
    <xf numFmtId="3" fontId="24" fillId="0" borderId="2" xfId="0" applyNumberFormat="1" applyFont="1" applyBorder="1"/>
    <xf numFmtId="3" fontId="24" fillId="0" borderId="21" xfId="0" applyNumberFormat="1" applyFont="1" applyBorder="1"/>
    <xf numFmtId="3" fontId="24" fillId="0" borderId="11" xfId="0" applyNumberFormat="1" applyFont="1" applyBorder="1"/>
    <xf numFmtId="0" fontId="24" fillId="5" borderId="5" xfId="0" applyFont="1" applyFill="1" applyBorder="1"/>
    <xf numFmtId="3" fontId="27" fillId="0" borderId="9" xfId="0" applyNumberFormat="1" applyFont="1" applyBorder="1"/>
    <xf numFmtId="3" fontId="28" fillId="3" borderId="1" xfId="0" applyNumberFormat="1" applyFont="1" applyFill="1" applyBorder="1"/>
    <xf numFmtId="0" fontId="18" fillId="3" borderId="5" xfId="1" quotePrefix="1" applyFont="1" applyFill="1" applyBorder="1" applyAlignment="1">
      <alignment horizontal="left"/>
    </xf>
    <xf numFmtId="0" fontId="19" fillId="3" borderId="6" xfId="1" applyNumberFormat="1" applyFont="1" applyFill="1" applyBorder="1" applyAlignment="1" applyProtection="1"/>
    <xf numFmtId="0" fontId="16" fillId="0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NumberFormat="1" applyFont="1" applyFill="1" applyBorder="1" applyAlignment="1" applyProtection="1">
      <alignment vertical="center" wrapText="1"/>
    </xf>
    <xf numFmtId="0" fontId="17" fillId="0" borderId="0" xfId="1" applyNumberFormat="1" applyFont="1" applyFill="1" applyBorder="1" applyAlignment="1" applyProtection="1">
      <alignment horizontal="left" vertical="center" wrapText="1"/>
    </xf>
    <xf numFmtId="0" fontId="18" fillId="3" borderId="5" xfId="1" applyNumberFormat="1" applyFont="1" applyFill="1" applyBorder="1" applyAlignment="1" applyProtection="1">
      <alignment horizontal="left" wrapText="1"/>
    </xf>
    <xf numFmtId="0" fontId="19" fillId="3" borderId="6" xfId="1" applyNumberFormat="1" applyFont="1" applyFill="1" applyBorder="1" applyAlignment="1" applyProtection="1">
      <alignment wrapText="1"/>
    </xf>
    <xf numFmtId="0" fontId="18" fillId="0" borderId="5" xfId="1" applyNumberFormat="1" applyFont="1" applyFill="1" applyBorder="1" applyAlignment="1" applyProtection="1">
      <alignment horizontal="left" wrapText="1"/>
    </xf>
    <xf numFmtId="0" fontId="19" fillId="0" borderId="6" xfId="1" applyNumberFormat="1" applyFont="1" applyFill="1" applyBorder="1" applyAlignment="1" applyProtection="1">
      <alignment wrapText="1"/>
    </xf>
    <xf numFmtId="0" fontId="18" fillId="3" borderId="5" xfId="1" quotePrefix="1" applyNumberFormat="1" applyFont="1" applyFill="1" applyBorder="1" applyAlignment="1" applyProtection="1">
      <alignment horizontal="left" wrapText="1"/>
    </xf>
    <xf numFmtId="0" fontId="18" fillId="0" borderId="5" xfId="1" quotePrefix="1" applyNumberFormat="1" applyFont="1" applyFill="1" applyBorder="1" applyAlignment="1" applyProtection="1">
      <alignment horizontal="left" wrapText="1"/>
    </xf>
    <xf numFmtId="0" fontId="17" fillId="0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NumberFormat="1" applyFont="1" applyFill="1" applyBorder="1" applyAlignment="1" applyProtection="1"/>
    <xf numFmtId="0" fontId="16" fillId="3" borderId="5" xfId="1" applyNumberFormat="1" applyFont="1" applyFill="1" applyBorder="1" applyAlignment="1" applyProtection="1">
      <alignment horizontal="left" wrapText="1"/>
    </xf>
    <xf numFmtId="0" fontId="17" fillId="3" borderId="6" xfId="1" applyNumberFormat="1" applyFont="1" applyFill="1" applyBorder="1" applyAlignment="1" applyProtection="1">
      <alignment wrapText="1"/>
    </xf>
    <xf numFmtId="0" fontId="17" fillId="3" borderId="6" xfId="1" applyNumberFormat="1" applyFont="1" applyFill="1" applyBorder="1" applyAlignment="1" applyProtection="1"/>
    <xf numFmtId="0" fontId="16" fillId="0" borderId="0" xfId="1" quotePrefix="1" applyNumberFormat="1" applyFont="1" applyFill="1" applyBorder="1" applyAlignment="1" applyProtection="1">
      <alignment horizontal="center" vertical="center" wrapText="1"/>
    </xf>
  </cellXfs>
  <cellStyles count="2">
    <cellStyle name="Normalno" xfId="0" builtinId="0"/>
    <cellStyle name="Obično 4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zoomScaleNormal="100" workbookViewId="0">
      <selection activeCell="A3" sqref="A3:D3"/>
    </sheetView>
  </sheetViews>
  <sheetFormatPr defaultRowHeight="15" x14ac:dyDescent="0.25"/>
  <cols>
    <col min="5" max="5" width="16.85546875" customWidth="1"/>
    <col min="6" max="6" width="14.5703125" hidden="1" customWidth="1"/>
    <col min="7" max="7" width="14.140625" customWidth="1"/>
    <col min="8" max="8" width="15.28515625" customWidth="1"/>
    <col min="9" max="9" width="14.140625" customWidth="1"/>
    <col min="10" max="11" width="16.7109375" customWidth="1"/>
  </cols>
  <sheetData>
    <row r="1" spans="1:17" ht="51.6" customHeight="1" x14ac:dyDescent="0.25">
      <c r="A1" s="294" t="s">
        <v>161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7" x14ac:dyDescent="0.25">
      <c r="A2" s="294" t="s">
        <v>50</v>
      </c>
      <c r="B2" s="294"/>
      <c r="C2" s="294"/>
      <c r="D2" s="294"/>
      <c r="E2" s="294"/>
      <c r="F2" s="294"/>
      <c r="G2" s="294"/>
      <c r="H2" s="294"/>
      <c r="I2" s="294"/>
      <c r="J2" s="295"/>
      <c r="K2" s="295"/>
    </row>
    <row r="3" spans="1:17" s="19" customFormat="1" x14ac:dyDescent="0.25">
      <c r="A3" s="296" t="s">
        <v>167</v>
      </c>
      <c r="B3" s="296"/>
      <c r="C3" s="296"/>
      <c r="D3" s="296"/>
      <c r="E3" s="150"/>
      <c r="F3" s="150"/>
      <c r="G3" s="150"/>
      <c r="H3" s="150"/>
      <c r="I3" s="150"/>
      <c r="J3" s="151"/>
      <c r="K3" s="151"/>
    </row>
    <row r="4" spans="1:17" x14ac:dyDescent="0.25">
      <c r="A4" s="296" t="s">
        <v>168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</row>
    <row r="5" spans="1:17" ht="36.75" customHeight="1" x14ac:dyDescent="0.25">
      <c r="A5" s="152"/>
      <c r="B5" s="153"/>
      <c r="C5" s="153"/>
      <c r="D5" s="154"/>
      <c r="E5" s="155"/>
      <c r="F5" s="156" t="s">
        <v>112</v>
      </c>
      <c r="G5" s="156" t="s">
        <v>155</v>
      </c>
      <c r="H5" s="156" t="s">
        <v>137</v>
      </c>
      <c r="I5" s="156" t="s">
        <v>158</v>
      </c>
      <c r="J5" s="156" t="s">
        <v>156</v>
      </c>
      <c r="K5" s="156" t="s">
        <v>157</v>
      </c>
      <c r="L5" s="10"/>
      <c r="M5" s="10"/>
      <c r="N5" s="10"/>
      <c r="O5" s="10"/>
      <c r="P5" s="10"/>
      <c r="Q5" s="10"/>
    </row>
    <row r="6" spans="1:17" s="10" customFormat="1" x14ac:dyDescent="0.25">
      <c r="A6" s="297" t="s">
        <v>33</v>
      </c>
      <c r="B6" s="298"/>
      <c r="C6" s="298"/>
      <c r="D6" s="298"/>
      <c r="E6" s="293"/>
      <c r="F6" s="157"/>
      <c r="G6" s="157">
        <v>2691343</v>
      </c>
      <c r="H6" s="157">
        <f>SUM(I6-G6)</f>
        <v>347188</v>
      </c>
      <c r="I6" s="157">
        <v>3038531</v>
      </c>
      <c r="J6" s="157">
        <v>2815294</v>
      </c>
      <c r="K6" s="157">
        <v>2815294</v>
      </c>
    </row>
    <row r="7" spans="1:17" s="10" customFormat="1" x14ac:dyDescent="0.25">
      <c r="A7" s="297" t="s">
        <v>25</v>
      </c>
      <c r="B7" s="298"/>
      <c r="C7" s="298"/>
      <c r="D7" s="298"/>
      <c r="E7" s="293"/>
      <c r="F7" s="158">
        <v>-5417051</v>
      </c>
      <c r="G7" s="157">
        <v>2691343</v>
      </c>
      <c r="H7" s="157">
        <f t="shared" ref="H7:H11" si="0">SUM(I7-G7)</f>
        <v>347188</v>
      </c>
      <c r="I7" s="157">
        <v>3038531</v>
      </c>
      <c r="J7" s="157">
        <v>2815294</v>
      </c>
      <c r="K7" s="157">
        <v>2815294</v>
      </c>
    </row>
    <row r="8" spans="1:17" s="10" customFormat="1" x14ac:dyDescent="0.25">
      <c r="A8" s="292" t="s">
        <v>34</v>
      </c>
      <c r="B8" s="293"/>
      <c r="C8" s="293"/>
      <c r="D8" s="293"/>
      <c r="E8" s="293"/>
      <c r="F8" s="158"/>
      <c r="G8" s="157"/>
      <c r="H8" s="157"/>
      <c r="I8" s="157"/>
      <c r="J8" s="157"/>
      <c r="K8" s="157"/>
    </row>
    <row r="9" spans="1:17" s="10" customFormat="1" x14ac:dyDescent="0.25">
      <c r="A9" s="159" t="s">
        <v>35</v>
      </c>
      <c r="B9" s="160"/>
      <c r="C9" s="160"/>
      <c r="D9" s="160"/>
      <c r="E9" s="160"/>
      <c r="F9" s="157"/>
      <c r="G9" s="157">
        <v>2691343</v>
      </c>
      <c r="H9" s="157">
        <f t="shared" si="0"/>
        <v>347188</v>
      </c>
      <c r="I9" s="157">
        <v>3038531</v>
      </c>
      <c r="J9" s="157">
        <v>2815294</v>
      </c>
      <c r="K9" s="157">
        <v>2815294</v>
      </c>
    </row>
    <row r="10" spans="1:17" s="10" customFormat="1" x14ac:dyDescent="0.25">
      <c r="A10" s="301" t="s">
        <v>36</v>
      </c>
      <c r="B10" s="298"/>
      <c r="C10" s="298"/>
      <c r="D10" s="298"/>
      <c r="E10" s="298"/>
      <c r="F10" s="157">
        <v>-5376813</v>
      </c>
      <c r="G10" s="157">
        <v>2689343</v>
      </c>
      <c r="H10" s="157">
        <f t="shared" si="0"/>
        <v>341188</v>
      </c>
      <c r="I10" s="157">
        <v>3030531</v>
      </c>
      <c r="J10" s="157">
        <v>2807294</v>
      </c>
      <c r="K10" s="157">
        <v>2807294</v>
      </c>
    </row>
    <row r="11" spans="1:17" s="10" customFormat="1" x14ac:dyDescent="0.25">
      <c r="A11" s="292" t="s">
        <v>37</v>
      </c>
      <c r="B11" s="293"/>
      <c r="C11" s="293"/>
      <c r="D11" s="293"/>
      <c r="E11" s="293"/>
      <c r="F11" s="157">
        <v>-8090</v>
      </c>
      <c r="G11" s="157">
        <v>2000</v>
      </c>
      <c r="H11" s="157">
        <f t="shared" si="0"/>
        <v>6000</v>
      </c>
      <c r="I11" s="157">
        <v>8000</v>
      </c>
      <c r="J11" s="157">
        <v>8000</v>
      </c>
      <c r="K11" s="157">
        <v>8000</v>
      </c>
    </row>
    <row r="12" spans="1:17" s="10" customFormat="1" x14ac:dyDescent="0.25">
      <c r="A12" s="301" t="s">
        <v>38</v>
      </c>
      <c r="B12" s="298"/>
      <c r="C12" s="298"/>
      <c r="D12" s="298"/>
      <c r="E12" s="298"/>
      <c r="F12" s="157">
        <v>23406</v>
      </c>
      <c r="G12" s="157"/>
      <c r="H12" s="157"/>
      <c r="I12" s="157"/>
      <c r="J12" s="157"/>
      <c r="K12" s="157"/>
    </row>
    <row r="13" spans="1:17" x14ac:dyDescent="0.25">
      <c r="A13" s="294"/>
      <c r="B13" s="303"/>
      <c r="C13" s="303"/>
      <c r="D13" s="303"/>
      <c r="E13" s="303"/>
      <c r="F13" s="304"/>
      <c r="G13" s="304"/>
      <c r="H13" s="304"/>
      <c r="I13" s="304"/>
      <c r="J13" s="304"/>
      <c r="K13" s="304"/>
      <c r="L13" s="10"/>
      <c r="M13" s="10"/>
      <c r="N13" s="10"/>
      <c r="O13" s="10"/>
      <c r="P13" s="10"/>
      <c r="Q13" s="10"/>
    </row>
    <row r="14" spans="1:17" ht="36.75" customHeight="1" x14ac:dyDescent="0.25">
      <c r="A14" s="152"/>
      <c r="B14" s="153"/>
      <c r="C14" s="153"/>
      <c r="D14" s="154"/>
      <c r="E14" s="155"/>
      <c r="F14" s="156" t="s">
        <v>111</v>
      </c>
      <c r="G14" s="156" t="s">
        <v>155</v>
      </c>
      <c r="H14" s="156" t="s">
        <v>137</v>
      </c>
      <c r="I14" s="156" t="s">
        <v>158</v>
      </c>
      <c r="J14" s="156" t="s">
        <v>156</v>
      </c>
      <c r="K14" s="156" t="s">
        <v>157</v>
      </c>
      <c r="L14" s="10"/>
      <c r="M14" s="10"/>
      <c r="N14" s="10"/>
      <c r="O14" s="10"/>
      <c r="P14" s="10"/>
      <c r="Q14" s="10"/>
    </row>
    <row r="15" spans="1:17" s="10" customFormat="1" x14ac:dyDescent="0.25">
      <c r="A15" s="305" t="s">
        <v>67</v>
      </c>
      <c r="B15" s="306"/>
      <c r="C15" s="306"/>
      <c r="D15" s="306"/>
      <c r="E15" s="307"/>
      <c r="F15" s="161"/>
      <c r="G15" s="161"/>
      <c r="H15" s="161"/>
      <c r="I15" s="161"/>
      <c r="J15" s="161"/>
      <c r="K15" s="157"/>
    </row>
    <row r="16" spans="1:17" x14ac:dyDescent="0.25">
      <c r="A16" s="308"/>
      <c r="B16" s="303"/>
      <c r="C16" s="303"/>
      <c r="D16" s="303"/>
      <c r="E16" s="303"/>
      <c r="F16" s="304"/>
      <c r="G16" s="304"/>
      <c r="H16" s="304"/>
      <c r="I16" s="304"/>
      <c r="J16" s="304"/>
      <c r="K16" s="304"/>
      <c r="L16" s="10"/>
      <c r="M16" s="10"/>
      <c r="N16" s="10"/>
      <c r="O16" s="10"/>
      <c r="P16" s="10"/>
      <c r="Q16" s="10"/>
    </row>
    <row r="17" spans="1:17" ht="36.75" customHeight="1" x14ac:dyDescent="0.25">
      <c r="A17" s="152"/>
      <c r="B17" s="153"/>
      <c r="C17" s="153"/>
      <c r="D17" s="154"/>
      <c r="E17" s="155"/>
      <c r="F17" s="156"/>
      <c r="G17" s="156" t="s">
        <v>155</v>
      </c>
      <c r="H17" s="156" t="s">
        <v>137</v>
      </c>
      <c r="I17" s="156" t="s">
        <v>159</v>
      </c>
      <c r="J17" s="156" t="s">
        <v>156</v>
      </c>
      <c r="K17" s="156" t="s">
        <v>157</v>
      </c>
      <c r="L17" s="10"/>
      <c r="M17" s="10"/>
      <c r="N17" s="10"/>
      <c r="O17" s="10"/>
      <c r="P17" s="10"/>
      <c r="Q17" s="10"/>
    </row>
    <row r="18" spans="1:17" x14ac:dyDescent="0.25">
      <c r="A18" s="299" t="s">
        <v>39</v>
      </c>
      <c r="B18" s="300"/>
      <c r="C18" s="300"/>
      <c r="D18" s="300"/>
      <c r="E18" s="300"/>
      <c r="F18" s="162"/>
      <c r="G18" s="162"/>
      <c r="H18" s="162"/>
      <c r="I18" s="162"/>
      <c r="J18" s="162"/>
      <c r="K18" s="162"/>
      <c r="L18" s="10"/>
      <c r="M18" s="10"/>
      <c r="N18" s="10"/>
      <c r="O18" s="10"/>
      <c r="P18" s="10"/>
      <c r="Q18" s="10"/>
    </row>
    <row r="19" spans="1:17" x14ac:dyDescent="0.25">
      <c r="A19" s="299" t="s">
        <v>40</v>
      </c>
      <c r="B19" s="300"/>
      <c r="C19" s="300"/>
      <c r="D19" s="300"/>
      <c r="E19" s="300"/>
      <c r="F19" s="162"/>
      <c r="G19" s="162"/>
      <c r="H19" s="162"/>
      <c r="I19" s="162"/>
      <c r="J19" s="162"/>
      <c r="K19" s="162"/>
      <c r="L19" s="10"/>
      <c r="M19" s="10"/>
      <c r="N19" s="10"/>
      <c r="O19" s="10"/>
      <c r="P19" s="10"/>
      <c r="Q19" s="10"/>
    </row>
    <row r="20" spans="1:17" s="10" customFormat="1" x14ac:dyDescent="0.25">
      <c r="A20" s="301" t="s">
        <v>41</v>
      </c>
      <c r="B20" s="298"/>
      <c r="C20" s="298"/>
      <c r="D20" s="298"/>
      <c r="E20" s="298"/>
      <c r="F20" s="158"/>
      <c r="G20" s="158"/>
      <c r="H20" s="158"/>
      <c r="I20" s="158"/>
      <c r="J20" s="158"/>
      <c r="K20" s="158"/>
    </row>
    <row r="21" spans="1:17" x14ac:dyDescent="0.25">
      <c r="A21" s="163"/>
      <c r="B21" s="164"/>
      <c r="C21" s="165"/>
      <c r="D21" s="166"/>
      <c r="E21" s="164"/>
      <c r="F21" s="167"/>
      <c r="G21" s="167"/>
      <c r="H21" s="167"/>
      <c r="I21" s="167"/>
      <c r="J21" s="167"/>
      <c r="K21" s="167"/>
      <c r="L21" s="10"/>
      <c r="M21" s="10"/>
      <c r="N21" s="10"/>
      <c r="O21" s="10"/>
      <c r="P21" s="10"/>
      <c r="Q21" s="10"/>
    </row>
    <row r="22" spans="1:17" x14ac:dyDescent="0.25">
      <c r="A22" s="302" t="s">
        <v>42</v>
      </c>
      <c r="B22" s="300"/>
      <c r="C22" s="300"/>
      <c r="D22" s="300"/>
      <c r="E22" s="300"/>
      <c r="F22" s="162"/>
      <c r="G22" s="162"/>
      <c r="H22" s="162"/>
      <c r="I22" s="162"/>
      <c r="J22" s="162"/>
      <c r="K22" s="162"/>
      <c r="L22" s="10"/>
      <c r="M22" s="10"/>
      <c r="N22" s="10"/>
      <c r="O22" s="10"/>
      <c r="P22" s="10"/>
      <c r="Q22" s="10"/>
    </row>
    <row r="23" spans="1:17" x14ac:dyDescent="0.25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0"/>
      <c r="M23" s="10"/>
      <c r="N23" s="10"/>
      <c r="O23" s="10"/>
      <c r="P23" s="10"/>
      <c r="Q23" s="10"/>
    </row>
    <row r="24" spans="1:17" x14ac:dyDescent="0.25">
      <c r="A24" s="280" t="s">
        <v>160</v>
      </c>
      <c r="B24" s="168"/>
      <c r="C24" s="168"/>
      <c r="D24" s="168"/>
      <c r="E24" s="168"/>
      <c r="F24" s="168"/>
      <c r="G24" s="168"/>
      <c r="H24" s="168"/>
      <c r="I24" s="280" t="s">
        <v>153</v>
      </c>
      <c r="J24" s="168"/>
      <c r="K24" s="168"/>
      <c r="L24" s="10"/>
      <c r="M24" s="10"/>
      <c r="N24" s="10"/>
      <c r="O24" s="10"/>
      <c r="P24" s="10"/>
      <c r="Q24" s="10"/>
    </row>
    <row r="25" spans="1:17" x14ac:dyDescent="0.25">
      <c r="A25" s="168"/>
      <c r="B25" s="168"/>
      <c r="C25" s="168"/>
      <c r="D25" s="168"/>
      <c r="E25" s="168"/>
      <c r="F25" s="168"/>
      <c r="G25" s="168"/>
      <c r="H25" s="168"/>
      <c r="I25" s="280" t="s">
        <v>154</v>
      </c>
      <c r="J25" s="168"/>
      <c r="K25" s="168"/>
      <c r="L25" s="10"/>
      <c r="M25" s="10"/>
      <c r="N25" s="10"/>
      <c r="O25" s="10"/>
      <c r="P25" s="10"/>
      <c r="Q25" s="10"/>
    </row>
    <row r="26" spans="1:17" x14ac:dyDescent="0.25">
      <c r="L26" s="10"/>
      <c r="M26" s="10"/>
      <c r="N26" s="10"/>
      <c r="O26" s="10"/>
      <c r="P26" s="10"/>
      <c r="Q26" s="10"/>
    </row>
    <row r="27" spans="1:17" x14ac:dyDescent="0.25">
      <c r="L27" s="10"/>
      <c r="M27" s="10"/>
      <c r="N27" s="10"/>
      <c r="O27" s="10"/>
      <c r="P27" s="10"/>
      <c r="Q27" s="10"/>
    </row>
    <row r="28" spans="1:17" x14ac:dyDescent="0.25">
      <c r="L28" s="10"/>
      <c r="M28" s="10"/>
      <c r="N28" s="10"/>
      <c r="O28" s="10"/>
      <c r="P28" s="10"/>
      <c r="Q28" s="10"/>
    </row>
  </sheetData>
  <mergeCells count="17">
    <mergeCell ref="A18:E18"/>
    <mergeCell ref="A19:E19"/>
    <mergeCell ref="A20:E20"/>
    <mergeCell ref="A22:E22"/>
    <mergeCell ref="A10:E10"/>
    <mergeCell ref="A11:E11"/>
    <mergeCell ref="A12:E12"/>
    <mergeCell ref="A13:K13"/>
    <mergeCell ref="A15:E15"/>
    <mergeCell ref="A16:K16"/>
    <mergeCell ref="A8:E8"/>
    <mergeCell ref="A1:K1"/>
    <mergeCell ref="A2:K2"/>
    <mergeCell ref="A4:K4"/>
    <mergeCell ref="A6:E6"/>
    <mergeCell ref="A7:E7"/>
    <mergeCell ref="A3:D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zoomScaleNormal="100" workbookViewId="0">
      <selection activeCell="C4" sqref="C4"/>
    </sheetView>
  </sheetViews>
  <sheetFormatPr defaultRowHeight="15" x14ac:dyDescent="0.25"/>
  <cols>
    <col min="1" max="1" width="9" customWidth="1"/>
    <col min="2" max="2" width="10.85546875" customWidth="1"/>
    <col min="3" max="3" width="54.42578125" customWidth="1"/>
    <col min="4" max="4" width="10.42578125" hidden="1" customWidth="1"/>
    <col min="5" max="6" width="10.7109375" customWidth="1"/>
    <col min="7" max="7" width="10.5703125" customWidth="1"/>
    <col min="8" max="8" width="10.28515625" customWidth="1"/>
  </cols>
  <sheetData>
    <row r="1" spans="1:10" x14ac:dyDescent="0.25">
      <c r="A1" s="169"/>
      <c r="B1" s="170" t="s">
        <v>28</v>
      </c>
      <c r="C1" s="170"/>
      <c r="D1" s="169"/>
      <c r="E1" s="169"/>
      <c r="F1" s="169"/>
      <c r="G1" s="169"/>
      <c r="H1" s="169"/>
    </row>
    <row r="2" spans="1:10" x14ac:dyDescent="0.25">
      <c r="A2" s="169"/>
      <c r="B2" s="170" t="s">
        <v>29</v>
      </c>
      <c r="C2" s="170"/>
      <c r="D2" s="169"/>
      <c r="E2" s="169"/>
      <c r="F2" s="169"/>
      <c r="G2" s="169"/>
      <c r="H2" s="169"/>
    </row>
    <row r="3" spans="1:10" x14ac:dyDescent="0.25">
      <c r="A3" s="169"/>
      <c r="B3" s="169" t="s">
        <v>69</v>
      </c>
      <c r="C3" s="169" t="s">
        <v>169</v>
      </c>
      <c r="D3" s="169"/>
      <c r="E3" s="169"/>
      <c r="F3" s="169"/>
      <c r="G3" s="169"/>
      <c r="H3" s="169"/>
    </row>
    <row r="4" spans="1:10" x14ac:dyDescent="0.25">
      <c r="A4" s="169"/>
      <c r="B4" s="169" t="s">
        <v>68</v>
      </c>
      <c r="C4" s="169" t="s">
        <v>170</v>
      </c>
      <c r="D4" s="169"/>
      <c r="E4" s="169"/>
      <c r="F4" s="169"/>
      <c r="G4" s="169"/>
      <c r="H4" s="169"/>
    </row>
    <row r="5" spans="1:10" ht="14.45" customHeight="1" x14ac:dyDescent="0.25">
      <c r="A5" s="169"/>
      <c r="B5" s="169"/>
      <c r="C5" s="169"/>
      <c r="D5" s="169"/>
      <c r="E5" s="169"/>
      <c r="F5" s="169"/>
      <c r="G5" s="169"/>
      <c r="H5" s="169"/>
    </row>
    <row r="6" spans="1:10" x14ac:dyDescent="0.25">
      <c r="A6" s="169"/>
      <c r="B6" s="169"/>
      <c r="C6" s="171" t="s">
        <v>162</v>
      </c>
      <c r="D6" s="169"/>
      <c r="E6" s="169"/>
      <c r="F6" s="169"/>
      <c r="G6" s="169"/>
      <c r="H6" s="169"/>
    </row>
    <row r="7" spans="1:10" ht="19.5" customHeight="1" x14ac:dyDescent="0.25">
      <c r="A7" s="169"/>
      <c r="B7" s="169"/>
      <c r="C7" s="172" t="s">
        <v>26</v>
      </c>
      <c r="D7" s="172"/>
      <c r="E7" s="172"/>
      <c r="F7" s="172"/>
      <c r="G7" s="172"/>
      <c r="H7" s="173"/>
    </row>
    <row r="8" spans="1:10" hidden="1" x14ac:dyDescent="0.25">
      <c r="A8" s="169"/>
      <c r="B8" s="169"/>
      <c r="C8" s="169"/>
      <c r="D8" s="169"/>
      <c r="E8" s="169"/>
      <c r="F8" s="169"/>
      <c r="G8" s="169"/>
      <c r="H8" s="169"/>
    </row>
    <row r="9" spans="1:10" ht="9.75" hidden="1" customHeight="1" x14ac:dyDescent="0.25">
      <c r="A9" s="174"/>
      <c r="B9" s="175"/>
      <c r="C9" s="176"/>
      <c r="D9" s="176"/>
      <c r="E9" s="176"/>
      <c r="F9" s="176"/>
      <c r="G9" s="176"/>
      <c r="H9" s="177"/>
    </row>
    <row r="10" spans="1:10" ht="47.25" customHeight="1" x14ac:dyDescent="0.25">
      <c r="A10" s="178" t="s">
        <v>0</v>
      </c>
      <c r="B10" s="179" t="s">
        <v>1</v>
      </c>
      <c r="C10" s="180" t="s">
        <v>27</v>
      </c>
      <c r="D10" s="181" t="s">
        <v>82</v>
      </c>
      <c r="E10" s="182" t="s">
        <v>163</v>
      </c>
      <c r="F10" s="182" t="s">
        <v>120</v>
      </c>
      <c r="G10" s="183" t="s">
        <v>164</v>
      </c>
      <c r="H10" s="181" t="s">
        <v>165</v>
      </c>
      <c r="I10" s="181" t="s">
        <v>166</v>
      </c>
    </row>
    <row r="11" spans="1:10" x14ac:dyDescent="0.25">
      <c r="A11" s="178"/>
      <c r="B11" s="184">
        <v>6</v>
      </c>
      <c r="C11" s="185" t="s">
        <v>25</v>
      </c>
      <c r="D11" s="186" t="e">
        <f>SUM(D12+D31+#REF!+D36)</f>
        <v>#REF!</v>
      </c>
      <c r="E11" s="187">
        <f>SUM(E12,E31,E36)</f>
        <v>2691343</v>
      </c>
      <c r="F11" s="187">
        <f>SUM(G11-E11)</f>
        <v>347188</v>
      </c>
      <c r="G11" s="188">
        <f>SUM(G12,G31,G36)</f>
        <v>3038531</v>
      </c>
      <c r="H11" s="189">
        <f>SUM(H12,H31,H36)</f>
        <v>2815294</v>
      </c>
      <c r="I11" s="189">
        <f>SUM(I12,I31,I36)</f>
        <v>2815294</v>
      </c>
      <c r="J11" s="28"/>
    </row>
    <row r="12" spans="1:10" s="59" customFormat="1" x14ac:dyDescent="0.25">
      <c r="A12" s="190"/>
      <c r="B12" s="191">
        <v>63</v>
      </c>
      <c r="C12" s="192" t="s">
        <v>47</v>
      </c>
      <c r="D12" s="193">
        <f>SUM(D14:D27)</f>
        <v>-5388400</v>
      </c>
      <c r="E12" s="194">
        <f>SUM(E14,E16,E18,E19,E21,E23,E27)</f>
        <v>2260890</v>
      </c>
      <c r="F12" s="291">
        <f t="shared" ref="F12:F46" si="0">SUM(G12-E12)</f>
        <v>326417</v>
      </c>
      <c r="G12" s="195">
        <f>SUM(G14,G17,G18,G19,G20,G21,G23,G25,G27,G29)</f>
        <v>2587307</v>
      </c>
      <c r="H12" s="290">
        <v>2422150</v>
      </c>
      <c r="I12" s="290">
        <v>2422150</v>
      </c>
    </row>
    <row r="13" spans="1:10" s="10" customFormat="1" x14ac:dyDescent="0.25">
      <c r="A13" s="196">
        <v>2101</v>
      </c>
      <c r="B13" s="197" t="s">
        <v>118</v>
      </c>
      <c r="C13" s="196"/>
      <c r="D13" s="198"/>
      <c r="E13" s="198"/>
      <c r="F13" s="211"/>
      <c r="G13" s="281"/>
      <c r="H13" s="198"/>
      <c r="I13" s="198"/>
    </row>
    <row r="14" spans="1:10" x14ac:dyDescent="0.25">
      <c r="A14" s="178" t="s">
        <v>70</v>
      </c>
      <c r="B14" s="203">
        <v>636</v>
      </c>
      <c r="C14" s="178" t="s">
        <v>109</v>
      </c>
      <c r="D14" s="186">
        <v>-5391680</v>
      </c>
      <c r="E14" s="204">
        <v>2065700</v>
      </c>
      <c r="F14" s="187">
        <f t="shared" si="0"/>
        <v>114300</v>
      </c>
      <c r="G14" s="283">
        <v>2180000</v>
      </c>
      <c r="H14" s="186"/>
      <c r="I14" s="186"/>
    </row>
    <row r="15" spans="1:10" s="10" customFormat="1" x14ac:dyDescent="0.25">
      <c r="A15" s="196">
        <v>2301</v>
      </c>
      <c r="B15" s="197" t="s">
        <v>81</v>
      </c>
      <c r="C15" s="196"/>
      <c r="D15" s="198"/>
      <c r="E15" s="205"/>
      <c r="F15" s="211"/>
      <c r="G15" s="281"/>
      <c r="H15" s="198"/>
      <c r="I15" s="198"/>
    </row>
    <row r="16" spans="1:10" s="10" customFormat="1" x14ac:dyDescent="0.25">
      <c r="A16" s="200" t="s">
        <v>76</v>
      </c>
      <c r="B16" s="201">
        <v>638</v>
      </c>
      <c r="C16" s="200" t="s">
        <v>117</v>
      </c>
      <c r="D16" s="202"/>
      <c r="E16" s="204">
        <v>84040</v>
      </c>
      <c r="F16" s="187">
        <f t="shared" si="0"/>
        <v>-84040</v>
      </c>
      <c r="G16" s="282">
        <v>0</v>
      </c>
      <c r="H16" s="202"/>
      <c r="I16" s="202"/>
    </row>
    <row r="17" spans="1:9" x14ac:dyDescent="0.25">
      <c r="A17" s="200" t="s">
        <v>71</v>
      </c>
      <c r="B17" s="203">
        <v>636</v>
      </c>
      <c r="C17" s="178" t="s">
        <v>93</v>
      </c>
      <c r="D17" s="186">
        <v>-24805</v>
      </c>
      <c r="E17" s="204">
        <v>0</v>
      </c>
      <c r="F17" s="187">
        <f t="shared" si="0"/>
        <v>12000</v>
      </c>
      <c r="G17" s="283">
        <v>12000</v>
      </c>
      <c r="H17" s="186"/>
      <c r="I17" s="186"/>
    </row>
    <row r="18" spans="1:9" x14ac:dyDescent="0.25">
      <c r="A18" s="178" t="s">
        <v>46</v>
      </c>
      <c r="B18" s="203">
        <v>636</v>
      </c>
      <c r="C18" s="178" t="s">
        <v>94</v>
      </c>
      <c r="D18" s="186">
        <v>27950</v>
      </c>
      <c r="E18" s="204">
        <v>58000</v>
      </c>
      <c r="F18" s="187">
        <f t="shared" si="0"/>
        <v>115500</v>
      </c>
      <c r="G18" s="283">
        <v>173500</v>
      </c>
      <c r="H18" s="186"/>
      <c r="I18" s="186"/>
    </row>
    <row r="19" spans="1:9" x14ac:dyDescent="0.25">
      <c r="A19" s="200" t="s">
        <v>21</v>
      </c>
      <c r="B19" s="203">
        <v>636</v>
      </c>
      <c r="C19" s="178" t="s">
        <v>103</v>
      </c>
      <c r="D19" s="202">
        <v>0</v>
      </c>
      <c r="E19" s="204">
        <v>3500</v>
      </c>
      <c r="F19" s="187">
        <f t="shared" si="0"/>
        <v>0</v>
      </c>
      <c r="G19" s="283">
        <v>3500</v>
      </c>
      <c r="H19" s="186"/>
      <c r="I19" s="186"/>
    </row>
    <row r="20" spans="1:9" x14ac:dyDescent="0.25">
      <c r="A20" s="200" t="s">
        <v>21</v>
      </c>
      <c r="B20" s="203">
        <v>636</v>
      </c>
      <c r="C20" s="178" t="s">
        <v>132</v>
      </c>
      <c r="D20" s="202"/>
      <c r="E20" s="204">
        <v>0</v>
      </c>
      <c r="F20" s="187">
        <f t="shared" si="0"/>
        <v>1000</v>
      </c>
      <c r="G20" s="283">
        <v>1000</v>
      </c>
      <c r="H20" s="186"/>
      <c r="I20" s="186"/>
    </row>
    <row r="21" spans="1:9" x14ac:dyDescent="0.25">
      <c r="A21" s="178" t="s">
        <v>104</v>
      </c>
      <c r="B21" s="203">
        <v>636</v>
      </c>
      <c r="C21" s="178" t="s">
        <v>133</v>
      </c>
      <c r="D21" s="186">
        <v>0</v>
      </c>
      <c r="E21" s="204">
        <v>47500</v>
      </c>
      <c r="F21" s="187">
        <f t="shared" si="0"/>
        <v>500</v>
      </c>
      <c r="G21" s="283">
        <v>48000</v>
      </c>
      <c r="H21" s="186"/>
      <c r="I21" s="186"/>
    </row>
    <row r="22" spans="1:9" s="13" customFormat="1" x14ac:dyDescent="0.25">
      <c r="A22" s="196">
        <v>2302</v>
      </c>
      <c r="B22" s="197" t="s">
        <v>110</v>
      </c>
      <c r="C22" s="196"/>
      <c r="D22" s="206"/>
      <c r="E22" s="207"/>
      <c r="F22" s="211"/>
      <c r="G22" s="284"/>
      <c r="H22" s="206"/>
      <c r="I22" s="206"/>
    </row>
    <row r="23" spans="1:9" x14ac:dyDescent="0.25">
      <c r="A23" s="200" t="s">
        <v>80</v>
      </c>
      <c r="B23" s="203">
        <v>638</v>
      </c>
      <c r="C23" s="178" t="s">
        <v>100</v>
      </c>
      <c r="D23" s="186">
        <v>135</v>
      </c>
      <c r="E23" s="204">
        <v>150</v>
      </c>
      <c r="F23" s="187">
        <f t="shared" si="0"/>
        <v>0</v>
      </c>
      <c r="G23" s="283">
        <v>150</v>
      </c>
      <c r="H23" s="186"/>
      <c r="I23" s="186"/>
    </row>
    <row r="24" spans="1:9" x14ac:dyDescent="0.25">
      <c r="A24" s="208">
        <v>9108</v>
      </c>
      <c r="B24" s="209" t="s">
        <v>129</v>
      </c>
      <c r="C24" s="208"/>
      <c r="D24" s="199"/>
      <c r="E24" s="210"/>
      <c r="F24" s="211"/>
      <c r="G24" s="285"/>
      <c r="H24" s="199"/>
      <c r="I24" s="199"/>
    </row>
    <row r="25" spans="1:9" x14ac:dyDescent="0.25">
      <c r="A25" s="200" t="s">
        <v>128</v>
      </c>
      <c r="B25" s="203">
        <v>638</v>
      </c>
      <c r="C25" s="178" t="s">
        <v>134</v>
      </c>
      <c r="D25" s="186"/>
      <c r="E25" s="204">
        <v>0</v>
      </c>
      <c r="F25" s="187">
        <f t="shared" si="0"/>
        <v>165157</v>
      </c>
      <c r="G25" s="283">
        <v>165157</v>
      </c>
      <c r="H25" s="186"/>
      <c r="I25" s="186"/>
    </row>
    <row r="26" spans="1:9" x14ac:dyDescent="0.25">
      <c r="A26" s="196">
        <v>2405</v>
      </c>
      <c r="B26" s="197" t="s">
        <v>62</v>
      </c>
      <c r="C26" s="196"/>
      <c r="D26" s="206"/>
      <c r="E26" s="205"/>
      <c r="F26" s="211"/>
      <c r="G26" s="281"/>
      <c r="H26" s="198"/>
      <c r="I26" s="198"/>
    </row>
    <row r="27" spans="1:9" x14ac:dyDescent="0.25">
      <c r="A27" s="178" t="s">
        <v>63</v>
      </c>
      <c r="B27" s="203">
        <v>636</v>
      </c>
      <c r="C27" s="178" t="s">
        <v>95</v>
      </c>
      <c r="D27" s="186">
        <v>0</v>
      </c>
      <c r="E27" s="204">
        <v>2000</v>
      </c>
      <c r="F27" s="187">
        <f t="shared" si="0"/>
        <v>-1000</v>
      </c>
      <c r="G27" s="283">
        <v>1000</v>
      </c>
      <c r="H27" s="186"/>
      <c r="I27" s="186"/>
    </row>
    <row r="28" spans="1:9" s="10" customFormat="1" x14ac:dyDescent="0.25">
      <c r="A28" s="196">
        <v>2301</v>
      </c>
      <c r="B28" s="197" t="s">
        <v>81</v>
      </c>
      <c r="C28" s="196"/>
      <c r="D28" s="198"/>
      <c r="E28" s="205"/>
      <c r="F28" s="211"/>
      <c r="G28" s="281"/>
      <c r="H28" s="198"/>
      <c r="I28" s="198"/>
    </row>
    <row r="29" spans="1:9" x14ac:dyDescent="0.25">
      <c r="A29" s="178" t="s">
        <v>123</v>
      </c>
      <c r="B29" s="203">
        <v>634</v>
      </c>
      <c r="C29" s="178" t="s">
        <v>136</v>
      </c>
      <c r="D29" s="186"/>
      <c r="E29" s="204">
        <v>0</v>
      </c>
      <c r="F29" s="187">
        <f t="shared" si="0"/>
        <v>3000</v>
      </c>
      <c r="G29" s="283">
        <v>3000</v>
      </c>
      <c r="H29" s="186"/>
      <c r="I29" s="186"/>
    </row>
    <row r="30" spans="1:9" x14ac:dyDescent="0.25">
      <c r="A30" s="178"/>
      <c r="B30" s="203"/>
      <c r="C30" s="178"/>
      <c r="D30" s="186"/>
      <c r="E30" s="204"/>
      <c r="F30" s="187"/>
      <c r="G30" s="283"/>
      <c r="H30" s="186"/>
      <c r="I30" s="186"/>
    </row>
    <row r="31" spans="1:9" s="67" customFormat="1" x14ac:dyDescent="0.25">
      <c r="A31" s="192"/>
      <c r="B31" s="191">
        <v>65</v>
      </c>
      <c r="C31" s="192" t="s">
        <v>49</v>
      </c>
      <c r="D31" s="193">
        <f>SUM(D32:D34)</f>
        <v>-14800</v>
      </c>
      <c r="E31" s="194">
        <f>SUM(E33,E34)</f>
        <v>22500</v>
      </c>
      <c r="F31" s="291">
        <f t="shared" si="0"/>
        <v>-7000</v>
      </c>
      <c r="G31" s="195">
        <f>SUM(G33,G34)</f>
        <v>15500</v>
      </c>
      <c r="H31" s="193">
        <v>15500</v>
      </c>
      <c r="I31" s="193">
        <v>15500</v>
      </c>
    </row>
    <row r="32" spans="1:9" s="21" customFormat="1" x14ac:dyDescent="0.25">
      <c r="A32" s="196">
        <v>2301</v>
      </c>
      <c r="B32" s="197" t="s">
        <v>81</v>
      </c>
      <c r="C32" s="196"/>
      <c r="D32" s="198"/>
      <c r="E32" s="205"/>
      <c r="F32" s="211"/>
      <c r="G32" s="281"/>
      <c r="H32" s="198"/>
      <c r="I32" s="198"/>
    </row>
    <row r="33" spans="1:9" x14ac:dyDescent="0.25">
      <c r="A33" s="178" t="s">
        <v>21</v>
      </c>
      <c r="B33" s="203">
        <v>652</v>
      </c>
      <c r="C33" s="178" t="s">
        <v>98</v>
      </c>
      <c r="D33" s="186">
        <v>-11300</v>
      </c>
      <c r="E33" s="204">
        <v>21000</v>
      </c>
      <c r="F33" s="187">
        <f t="shared" si="0"/>
        <v>-7000</v>
      </c>
      <c r="G33" s="283">
        <v>14000</v>
      </c>
      <c r="H33" s="186"/>
      <c r="I33" s="186"/>
    </row>
    <row r="34" spans="1:9" x14ac:dyDescent="0.25">
      <c r="A34" s="178" t="s">
        <v>43</v>
      </c>
      <c r="B34" s="203">
        <v>652</v>
      </c>
      <c r="C34" s="178" t="s">
        <v>99</v>
      </c>
      <c r="D34" s="186">
        <v>-3500</v>
      </c>
      <c r="E34" s="204">
        <v>1500</v>
      </c>
      <c r="F34" s="187">
        <f t="shared" si="0"/>
        <v>0</v>
      </c>
      <c r="G34" s="283">
        <v>1500</v>
      </c>
      <c r="H34" s="186"/>
      <c r="I34" s="186"/>
    </row>
    <row r="35" spans="1:9" x14ac:dyDescent="0.25">
      <c r="A35" s="178"/>
      <c r="B35" s="203"/>
      <c r="C35" s="178"/>
      <c r="D35" s="186"/>
      <c r="E35" s="204"/>
      <c r="F35" s="187"/>
      <c r="G35" s="283"/>
      <c r="H35" s="186"/>
      <c r="I35" s="186"/>
    </row>
    <row r="36" spans="1:9" s="67" customFormat="1" x14ac:dyDescent="0.25">
      <c r="A36" s="192"/>
      <c r="B36" s="191">
        <v>67</v>
      </c>
      <c r="C36" s="192" t="s">
        <v>105</v>
      </c>
      <c r="D36" s="193">
        <f>SUM(D37:D44)</f>
        <v>-6765</v>
      </c>
      <c r="E36" s="194">
        <f>SUM(E38,E39,E41,E43,E44)</f>
        <v>407953</v>
      </c>
      <c r="F36" s="291">
        <f t="shared" si="0"/>
        <v>27771</v>
      </c>
      <c r="G36" s="195">
        <f>SUM(G38,G39,G41,G43,G44,G46)</f>
        <v>435724</v>
      </c>
      <c r="H36" s="193">
        <v>377644</v>
      </c>
      <c r="I36" s="193">
        <v>377644</v>
      </c>
    </row>
    <row r="37" spans="1:9" s="21" customFormat="1" x14ac:dyDescent="0.25">
      <c r="A37" s="196">
        <v>2101</v>
      </c>
      <c r="B37" s="197" t="s">
        <v>101</v>
      </c>
      <c r="C37" s="196"/>
      <c r="D37" s="198"/>
      <c r="E37" s="210"/>
      <c r="F37" s="211"/>
      <c r="G37" s="285"/>
      <c r="H37" s="199"/>
      <c r="I37" s="199"/>
    </row>
    <row r="38" spans="1:9" x14ac:dyDescent="0.25">
      <c r="A38" s="178" t="s">
        <v>10</v>
      </c>
      <c r="B38" s="203">
        <v>671</v>
      </c>
      <c r="C38" s="178" t="s">
        <v>91</v>
      </c>
      <c r="D38" s="186">
        <v>-4968</v>
      </c>
      <c r="E38" s="204">
        <v>51120</v>
      </c>
      <c r="F38" s="187">
        <f t="shared" si="0"/>
        <v>-456</v>
      </c>
      <c r="G38" s="283">
        <v>50664</v>
      </c>
      <c r="H38" s="186"/>
      <c r="I38" s="186"/>
    </row>
    <row r="39" spans="1:9" x14ac:dyDescent="0.25">
      <c r="A39" s="178" t="s">
        <v>16</v>
      </c>
      <c r="B39" s="212">
        <v>671</v>
      </c>
      <c r="C39" s="213" t="s">
        <v>92</v>
      </c>
      <c r="D39" s="214">
        <v>4150</v>
      </c>
      <c r="E39" s="215">
        <v>279850</v>
      </c>
      <c r="F39" s="187">
        <f t="shared" si="0"/>
        <v>0</v>
      </c>
      <c r="G39" s="286">
        <v>279850</v>
      </c>
      <c r="H39" s="186"/>
      <c r="I39" s="186"/>
    </row>
    <row r="40" spans="1:9" x14ac:dyDescent="0.25">
      <c r="A40" s="196">
        <v>2102</v>
      </c>
      <c r="B40" s="197" t="s">
        <v>102</v>
      </c>
      <c r="C40" s="196"/>
      <c r="D40" s="198"/>
      <c r="E40" s="210"/>
      <c r="F40" s="211"/>
      <c r="G40" s="285"/>
      <c r="H40" s="199"/>
      <c r="I40" s="199"/>
    </row>
    <row r="41" spans="1:9" x14ac:dyDescent="0.25">
      <c r="A41" s="178" t="s">
        <v>18</v>
      </c>
      <c r="B41" s="216">
        <v>671</v>
      </c>
      <c r="C41" s="217" t="s">
        <v>96</v>
      </c>
      <c r="D41" s="218">
        <v>-36400</v>
      </c>
      <c r="E41" s="219">
        <v>40130</v>
      </c>
      <c r="F41" s="187">
        <f t="shared" si="0"/>
        <v>0</v>
      </c>
      <c r="G41" s="287">
        <v>40130</v>
      </c>
      <c r="H41" s="186"/>
      <c r="I41" s="186"/>
    </row>
    <row r="42" spans="1:9" x14ac:dyDescent="0.25">
      <c r="A42" s="196">
        <v>2301</v>
      </c>
      <c r="B42" s="197" t="s">
        <v>81</v>
      </c>
      <c r="C42" s="196"/>
      <c r="D42" s="198"/>
      <c r="E42" s="210"/>
      <c r="F42" s="211"/>
      <c r="G42" s="285"/>
      <c r="H42" s="199"/>
      <c r="I42" s="199"/>
    </row>
    <row r="43" spans="1:9" x14ac:dyDescent="0.25">
      <c r="A43" s="178" t="s">
        <v>76</v>
      </c>
      <c r="B43" s="220">
        <v>671</v>
      </c>
      <c r="C43" s="221" t="s">
        <v>97</v>
      </c>
      <c r="D43" s="222">
        <v>30453</v>
      </c>
      <c r="E43" s="223">
        <v>30453</v>
      </c>
      <c r="F43" s="187">
        <f t="shared" si="0"/>
        <v>547</v>
      </c>
      <c r="G43" s="288">
        <v>31000</v>
      </c>
      <c r="H43" s="186"/>
      <c r="I43" s="186"/>
    </row>
    <row r="44" spans="1:9" x14ac:dyDescent="0.25">
      <c r="A44" s="200" t="s">
        <v>48</v>
      </c>
      <c r="B44" s="203">
        <v>671</v>
      </c>
      <c r="C44" s="178" t="s">
        <v>66</v>
      </c>
      <c r="D44" s="186">
        <v>0</v>
      </c>
      <c r="E44" s="204">
        <v>6400</v>
      </c>
      <c r="F44" s="187">
        <f t="shared" si="0"/>
        <v>600</v>
      </c>
      <c r="G44" s="283">
        <v>7000</v>
      </c>
      <c r="H44" s="186"/>
      <c r="I44" s="186"/>
    </row>
    <row r="45" spans="1:9" x14ac:dyDescent="0.25">
      <c r="A45" s="208">
        <v>9108</v>
      </c>
      <c r="B45" s="209" t="s">
        <v>129</v>
      </c>
      <c r="C45" s="208"/>
      <c r="D45" s="208"/>
      <c r="E45" s="224"/>
      <c r="F45" s="211"/>
      <c r="G45" s="289"/>
      <c r="H45" s="224"/>
      <c r="I45" s="224"/>
    </row>
    <row r="46" spans="1:9" x14ac:dyDescent="0.25">
      <c r="A46" s="178" t="s">
        <v>128</v>
      </c>
      <c r="B46" s="178">
        <v>671</v>
      </c>
      <c r="C46" s="178" t="s">
        <v>135</v>
      </c>
      <c r="D46" s="178"/>
      <c r="E46" s="178">
        <v>0</v>
      </c>
      <c r="F46" s="202">
        <f t="shared" si="0"/>
        <v>27080</v>
      </c>
      <c r="G46" s="283">
        <v>27080</v>
      </c>
      <c r="H46" s="178"/>
      <c r="I46" s="178"/>
    </row>
    <row r="47" spans="1:9" x14ac:dyDescent="0.25">
      <c r="A47" s="225"/>
      <c r="B47" s="225"/>
      <c r="C47" s="225"/>
      <c r="D47" s="225"/>
      <c r="E47" s="225"/>
      <c r="F47" s="225"/>
      <c r="G47" s="225"/>
      <c r="H47" s="225"/>
    </row>
    <row r="48" spans="1:9" x14ac:dyDescent="0.25">
      <c r="A48" s="225" t="s">
        <v>160</v>
      </c>
      <c r="B48" s="225"/>
      <c r="C48" s="225"/>
      <c r="D48" s="225"/>
      <c r="E48" s="225"/>
      <c r="F48" s="225" t="s">
        <v>153</v>
      </c>
      <c r="G48" s="225"/>
      <c r="H48" s="225"/>
    </row>
    <row r="49" spans="1:8" x14ac:dyDescent="0.25">
      <c r="A49" s="225"/>
      <c r="B49" s="225"/>
      <c r="C49" s="225"/>
      <c r="D49" s="225"/>
      <c r="E49" s="225"/>
      <c r="F49" s="225" t="s">
        <v>154</v>
      </c>
      <c r="G49" s="225"/>
      <c r="H49" s="225"/>
    </row>
    <row r="50" spans="1:8" x14ac:dyDescent="0.25">
      <c r="A50" s="225"/>
      <c r="B50" s="225"/>
      <c r="C50" s="225"/>
      <c r="D50" s="225"/>
      <c r="E50" s="225"/>
      <c r="F50" s="225"/>
      <c r="G50" s="225"/>
      <c r="H50" s="225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99"/>
  <sheetViews>
    <sheetView zoomScaleNormal="100" workbookViewId="0">
      <selection activeCell="A3" sqref="A3"/>
    </sheetView>
  </sheetViews>
  <sheetFormatPr defaultRowHeight="15" x14ac:dyDescent="0.25"/>
  <cols>
    <col min="3" max="3" width="72.28515625" customWidth="1"/>
    <col min="4" max="4" width="14" hidden="1" customWidth="1"/>
    <col min="5" max="6" width="15" style="10" customWidth="1"/>
    <col min="7" max="7" width="14" customWidth="1"/>
    <col min="8" max="8" width="13.85546875" customWidth="1"/>
    <col min="9" max="9" width="12.140625" customWidth="1"/>
  </cols>
  <sheetData>
    <row r="1" spans="1:23" x14ac:dyDescent="0.25">
      <c r="A1" t="s">
        <v>28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x14ac:dyDescent="0.25">
      <c r="A2" t="s">
        <v>29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x14ac:dyDescent="0.25">
      <c r="A3" t="s">
        <v>167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x14ac:dyDescent="0.25">
      <c r="A4" t="s">
        <v>168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s="277" customFormat="1" ht="15.75" x14ac:dyDescent="0.25">
      <c r="A6" s="278" t="s">
        <v>152</v>
      </c>
      <c r="E6" s="279"/>
      <c r="F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</row>
    <row r="7" spans="1:23" ht="18.75" x14ac:dyDescent="0.3">
      <c r="A7" s="29"/>
      <c r="C7" s="21" t="s">
        <v>145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8.75" x14ac:dyDescent="0.3">
      <c r="A8" s="29"/>
      <c r="B8" s="90"/>
      <c r="C8" s="4"/>
      <c r="E8" s="105"/>
      <c r="F8" s="140"/>
      <c r="G8" s="147"/>
      <c r="H8" s="275" t="s">
        <v>144</v>
      </c>
      <c r="I8" s="140" t="s">
        <v>144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18.75" x14ac:dyDescent="0.3">
      <c r="A9" s="29"/>
      <c r="B9" s="144" t="s">
        <v>1</v>
      </c>
      <c r="C9" s="145" t="s">
        <v>2</v>
      </c>
      <c r="E9" s="146" t="s">
        <v>150</v>
      </c>
      <c r="F9" s="149" t="s">
        <v>120</v>
      </c>
      <c r="G9" s="148" t="s">
        <v>146</v>
      </c>
      <c r="H9" s="276" t="s">
        <v>148</v>
      </c>
      <c r="I9" s="263" t="s">
        <v>149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x14ac:dyDescent="0.25">
      <c r="A10" s="130"/>
      <c r="B10" s="232">
        <v>3</v>
      </c>
      <c r="C10" s="120" t="s">
        <v>3</v>
      </c>
      <c r="D10" s="120"/>
      <c r="E10" s="132">
        <f>SUM(E11,E15,E20,E22)</f>
        <v>2689343</v>
      </c>
      <c r="F10" s="231">
        <f>SUM(G10-E10)</f>
        <v>341187.58999999985</v>
      </c>
      <c r="G10" s="132">
        <v>3030530.59</v>
      </c>
      <c r="H10" s="233">
        <v>2807294</v>
      </c>
      <c r="I10" s="231">
        <v>2807294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x14ac:dyDescent="0.25">
      <c r="A11" s="130"/>
      <c r="B11" s="135">
        <v>31</v>
      </c>
      <c r="C11" s="57" t="s">
        <v>4</v>
      </c>
      <c r="D11" s="57"/>
      <c r="E11" s="62">
        <f>SUM(E12,E13,E14)</f>
        <v>2087810</v>
      </c>
      <c r="F11" s="229">
        <f t="shared" ref="F11:F27" si="0">SUM(G11-E11)</f>
        <v>167564.68999999994</v>
      </c>
      <c r="G11" s="136">
        <v>2255374.69</v>
      </c>
      <c r="H11" s="62">
        <v>205000</v>
      </c>
      <c r="I11" s="62">
        <v>205000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x14ac:dyDescent="0.25">
      <c r="A12" s="130"/>
      <c r="B12" s="133">
        <v>311</v>
      </c>
      <c r="C12" s="1" t="s">
        <v>138</v>
      </c>
      <c r="D12" s="1"/>
      <c r="E12" s="9">
        <f>SUM(E56,E82,E111)</f>
        <v>1743425</v>
      </c>
      <c r="F12" s="274">
        <f t="shared" si="0"/>
        <v>-1743425</v>
      </c>
      <c r="G12" s="5"/>
      <c r="H12" s="9"/>
      <c r="I12" s="6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x14ac:dyDescent="0.25">
      <c r="A13" s="130"/>
      <c r="B13" s="133">
        <v>312</v>
      </c>
      <c r="C13" s="1" t="s">
        <v>6</v>
      </c>
      <c r="D13" s="1"/>
      <c r="E13" s="9">
        <f>SUM(E57,E83)</f>
        <v>77200</v>
      </c>
      <c r="F13" s="274">
        <f t="shared" si="0"/>
        <v>-77200</v>
      </c>
      <c r="G13" s="5"/>
      <c r="H13" s="9"/>
      <c r="I13" s="62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x14ac:dyDescent="0.25">
      <c r="A14" s="130"/>
      <c r="B14" s="133">
        <v>313</v>
      </c>
      <c r="C14" s="1" t="s">
        <v>7</v>
      </c>
      <c r="D14" s="1"/>
      <c r="E14" s="9">
        <f>SUM(E58,E84,E113)</f>
        <v>267185</v>
      </c>
      <c r="F14" s="274">
        <f t="shared" si="0"/>
        <v>-267185</v>
      </c>
      <c r="G14" s="5"/>
      <c r="H14" s="9"/>
      <c r="I14" s="62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s="72" customFormat="1" x14ac:dyDescent="0.25">
      <c r="A15" s="130"/>
      <c r="B15" s="135">
        <v>32</v>
      </c>
      <c r="C15" s="57" t="s">
        <v>8</v>
      </c>
      <c r="D15" s="57"/>
      <c r="E15" s="62">
        <f>SUM(E16,E17,E18,E19)</f>
        <v>285383</v>
      </c>
      <c r="F15" s="229">
        <f t="shared" si="0"/>
        <v>69722.900000000023</v>
      </c>
      <c r="G15" s="58">
        <v>355105.9</v>
      </c>
      <c r="H15" s="62">
        <v>312244</v>
      </c>
      <c r="I15" s="62">
        <v>312244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s="21" customFormat="1" x14ac:dyDescent="0.25">
      <c r="A16" s="130"/>
      <c r="B16" s="133">
        <v>321</v>
      </c>
      <c r="C16" s="1" t="s">
        <v>9</v>
      </c>
      <c r="D16" s="1"/>
      <c r="E16" s="9">
        <f>SUM(E37,E60,E86,L81,E92,E115,E153)</f>
        <v>108480</v>
      </c>
      <c r="F16" s="274">
        <f t="shared" si="0"/>
        <v>-108480</v>
      </c>
      <c r="G16" s="5"/>
      <c r="H16" s="9"/>
      <c r="I16" s="269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s="21" customFormat="1" x14ac:dyDescent="0.25">
      <c r="A17" s="130"/>
      <c r="B17" s="133">
        <v>322</v>
      </c>
      <c r="C17" s="1" t="s">
        <v>139</v>
      </c>
      <c r="D17" s="1"/>
      <c r="E17" s="9">
        <f>SUM(E38,E70,E93,E101,E138,E154,E167)</f>
        <v>87010</v>
      </c>
      <c r="F17" s="274">
        <f t="shared" si="0"/>
        <v>-87010</v>
      </c>
      <c r="G17" s="5"/>
      <c r="H17" s="9"/>
      <c r="I17" s="269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s="55" customFormat="1" x14ac:dyDescent="0.25">
      <c r="A18" s="130"/>
      <c r="B18" s="133">
        <v>323</v>
      </c>
      <c r="C18" s="1" t="s">
        <v>12</v>
      </c>
      <c r="D18" s="1"/>
      <c r="E18" s="9">
        <f>SUM(E39,E48,E78,E94,E155)</f>
        <v>48213</v>
      </c>
      <c r="F18" s="274">
        <f t="shared" si="0"/>
        <v>-48213</v>
      </c>
      <c r="G18" s="5"/>
      <c r="H18" s="9"/>
      <c r="I18" s="6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s="59" customFormat="1" x14ac:dyDescent="0.25">
      <c r="A19" s="130"/>
      <c r="B19" s="133">
        <v>329</v>
      </c>
      <c r="C19" s="1" t="s">
        <v>140</v>
      </c>
      <c r="D19" s="1"/>
      <c r="E19" s="9">
        <f>SUM(E40,E61,E71,E95,E139,E147,E156)</f>
        <v>41680</v>
      </c>
      <c r="F19" s="274">
        <f t="shared" si="0"/>
        <v>-41680</v>
      </c>
      <c r="G19" s="5"/>
      <c r="H19" s="9"/>
      <c r="I19" s="62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</row>
    <row r="20" spans="1:23" x14ac:dyDescent="0.25">
      <c r="A20" s="130"/>
      <c r="B20" s="135">
        <v>34</v>
      </c>
      <c r="C20" s="57" t="s">
        <v>14</v>
      </c>
      <c r="D20" s="57"/>
      <c r="E20" s="62">
        <v>2800</v>
      </c>
      <c r="F20" s="229">
        <f t="shared" si="0"/>
        <v>19900</v>
      </c>
      <c r="G20" s="58">
        <v>22700</v>
      </c>
      <c r="H20" s="62">
        <v>22700</v>
      </c>
      <c r="I20" s="62">
        <v>22700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x14ac:dyDescent="0.25">
      <c r="A21" s="130"/>
      <c r="B21" s="133">
        <v>343</v>
      </c>
      <c r="C21" s="1" t="s">
        <v>15</v>
      </c>
      <c r="D21" s="1"/>
      <c r="E21" s="9">
        <f>SUM(E42,E97)</f>
        <v>2800</v>
      </c>
      <c r="F21" s="274">
        <f t="shared" si="0"/>
        <v>-2800</v>
      </c>
      <c r="G21" s="5"/>
      <c r="H21" s="9"/>
      <c r="I21" s="6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x14ac:dyDescent="0.25">
      <c r="A22" s="130"/>
      <c r="B22" s="135">
        <v>37</v>
      </c>
      <c r="C22" s="57" t="s">
        <v>141</v>
      </c>
      <c r="D22" s="57"/>
      <c r="E22" s="62">
        <v>313350</v>
      </c>
      <c r="F22" s="229">
        <f t="shared" si="0"/>
        <v>84000</v>
      </c>
      <c r="G22" s="58">
        <v>397350</v>
      </c>
      <c r="H22" s="62">
        <v>397350</v>
      </c>
      <c r="I22" s="62">
        <v>397350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x14ac:dyDescent="0.25">
      <c r="A23" s="130"/>
      <c r="B23" s="133">
        <v>372</v>
      </c>
      <c r="C23" s="1" t="s">
        <v>142</v>
      </c>
      <c r="D23" s="1"/>
      <c r="E23" s="9">
        <f>SUM(E50,E141)</f>
        <v>313350</v>
      </c>
      <c r="F23" s="274">
        <f t="shared" si="0"/>
        <v>-313350</v>
      </c>
      <c r="G23" s="5"/>
      <c r="H23" s="9"/>
      <c r="I23" s="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59" customFormat="1" x14ac:dyDescent="0.25">
      <c r="A24" s="130"/>
      <c r="B24" s="230">
        <v>4</v>
      </c>
      <c r="C24" s="120" t="s">
        <v>57</v>
      </c>
      <c r="D24" s="120"/>
      <c r="E24" s="132">
        <v>2000</v>
      </c>
      <c r="F24" s="231">
        <f t="shared" si="0"/>
        <v>6000</v>
      </c>
      <c r="G24" s="132">
        <v>8000</v>
      </c>
      <c r="H24" s="132">
        <v>8000</v>
      </c>
      <c r="I24" s="132">
        <v>8000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1:23" s="21" customFormat="1" x14ac:dyDescent="0.25">
      <c r="A25" s="130"/>
      <c r="B25" s="135">
        <v>42</v>
      </c>
      <c r="C25" s="57" t="s">
        <v>58</v>
      </c>
      <c r="D25" s="57"/>
      <c r="E25" s="62">
        <v>2000</v>
      </c>
      <c r="F25" s="229">
        <f t="shared" si="0"/>
        <v>6000</v>
      </c>
      <c r="G25" s="58">
        <v>8000</v>
      </c>
      <c r="H25" s="62">
        <v>8000</v>
      </c>
      <c r="I25" s="269">
        <v>8000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55" customFormat="1" x14ac:dyDescent="0.25">
      <c r="A26" s="130"/>
      <c r="B26" s="133">
        <v>424</v>
      </c>
      <c r="C26" s="1" t="s">
        <v>143</v>
      </c>
      <c r="D26" s="1"/>
      <c r="E26" s="9">
        <v>2000</v>
      </c>
      <c r="F26" s="274">
        <f t="shared" si="0"/>
        <v>6000</v>
      </c>
      <c r="G26" s="5">
        <v>8000</v>
      </c>
      <c r="H26" s="9"/>
      <c r="I26" s="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s="59" customFormat="1" x14ac:dyDescent="0.25">
      <c r="A27" s="130"/>
      <c r="B27" s="103"/>
      <c r="C27" s="16" t="s">
        <v>23</v>
      </c>
      <c r="D27" s="1"/>
      <c r="E27" s="131">
        <f>SUM(E10,E24)</f>
        <v>2691343</v>
      </c>
      <c r="F27" s="234">
        <f t="shared" si="0"/>
        <v>347187.58999999985</v>
      </c>
      <c r="G27" s="14">
        <f>SUM(G10,G24)</f>
        <v>3038530.59</v>
      </c>
      <c r="H27" s="131">
        <f>SUM(H10,H24)</f>
        <v>2815294</v>
      </c>
      <c r="I27" s="271">
        <f>SUM(I10,I24)</f>
        <v>2815294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</row>
    <row r="28" spans="1:23" s="59" customFormat="1" x14ac:dyDescent="0.25">
      <c r="A28" s="19"/>
      <c r="B28" s="19"/>
      <c r="C28" s="226"/>
      <c r="D28" s="19"/>
      <c r="E28" s="227"/>
      <c r="F28" s="227"/>
      <c r="G28" s="228"/>
      <c r="H28" s="227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29" spans="1:23" x14ac:dyDescent="0.25"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8.75" x14ac:dyDescent="0.3">
      <c r="A30" s="143"/>
      <c r="B30" s="90"/>
      <c r="C30" s="4"/>
      <c r="D30" s="137"/>
      <c r="E30" s="134"/>
      <c r="F30" s="134"/>
      <c r="G30" s="107"/>
      <c r="H30" s="107" t="s">
        <v>147</v>
      </c>
      <c r="I30" s="140" t="s">
        <v>147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x14ac:dyDescent="0.25">
      <c r="A31" s="108" t="s">
        <v>0</v>
      </c>
      <c r="B31" s="93" t="s">
        <v>1</v>
      </c>
      <c r="C31" s="138" t="s">
        <v>2</v>
      </c>
      <c r="D31" s="139" t="s">
        <v>74</v>
      </c>
      <c r="E31" s="106" t="s">
        <v>150</v>
      </c>
      <c r="F31" s="106" t="s">
        <v>120</v>
      </c>
      <c r="G31" s="108" t="s">
        <v>146</v>
      </c>
      <c r="H31" s="108" t="s">
        <v>148</v>
      </c>
      <c r="I31" s="263" t="s">
        <v>149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x14ac:dyDescent="0.25">
      <c r="A32" s="141">
        <v>2101</v>
      </c>
      <c r="B32" s="142" t="s">
        <v>31</v>
      </c>
      <c r="C32" s="104"/>
      <c r="D32" s="40" t="e">
        <f>SUM(D33+D44+#REF!+D52)</f>
        <v>#REF!</v>
      </c>
      <c r="E32" s="89">
        <f>SUM(E33,E44,E52)</f>
        <v>2396670</v>
      </c>
      <c r="F32" s="94">
        <f>SUM(G32-E32)</f>
        <v>113844</v>
      </c>
      <c r="G32" s="89">
        <v>2510514</v>
      </c>
      <c r="H32" s="236">
        <v>2510514</v>
      </c>
      <c r="I32" s="266">
        <v>2510514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x14ac:dyDescent="0.25">
      <c r="A33" s="16" t="s">
        <v>10</v>
      </c>
      <c r="B33" s="16" t="s">
        <v>83</v>
      </c>
      <c r="C33" s="16"/>
      <c r="D33" s="27">
        <f>SUM(D34)</f>
        <v>-4968</v>
      </c>
      <c r="E33" s="66">
        <v>51120</v>
      </c>
      <c r="F33" s="95">
        <f t="shared" ref="F33:F78" si="1">SUM(G33-E33)</f>
        <v>-456</v>
      </c>
      <c r="G33" s="32">
        <v>50664</v>
      </c>
      <c r="H33" s="237">
        <v>50664</v>
      </c>
      <c r="I33" s="9">
        <v>50664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x14ac:dyDescent="0.25">
      <c r="A34" s="16"/>
      <c r="B34" s="16"/>
      <c r="C34" s="16" t="s">
        <v>51</v>
      </c>
      <c r="D34" s="24">
        <f>SUM(D35)</f>
        <v>-4968</v>
      </c>
      <c r="E34" s="41"/>
      <c r="F34" s="95"/>
      <c r="G34" s="73"/>
      <c r="H34" s="238"/>
      <c r="I34" s="8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x14ac:dyDescent="0.25">
      <c r="A35" s="51"/>
      <c r="B35" s="51">
        <v>3</v>
      </c>
      <c r="C35" s="51" t="s">
        <v>3</v>
      </c>
      <c r="D35" s="52">
        <f>SUM(D36+D41)</f>
        <v>-4968</v>
      </c>
      <c r="E35" s="53">
        <v>51120</v>
      </c>
      <c r="F35" s="97">
        <f t="shared" si="1"/>
        <v>-456</v>
      </c>
      <c r="G35" s="53">
        <v>50664</v>
      </c>
      <c r="H35" s="239"/>
      <c r="I35" s="267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x14ac:dyDescent="0.25">
      <c r="A36" s="57"/>
      <c r="B36" s="57">
        <v>32</v>
      </c>
      <c r="C36" s="57" t="s">
        <v>8</v>
      </c>
      <c r="D36" s="58">
        <f>SUM(D37:D40)</f>
        <v>-4968</v>
      </c>
      <c r="E36" s="64">
        <v>48520</v>
      </c>
      <c r="F36" s="98">
        <f t="shared" si="1"/>
        <v>-456</v>
      </c>
      <c r="G36" s="65">
        <v>48064</v>
      </c>
      <c r="H36" s="240">
        <v>48064</v>
      </c>
      <c r="I36" s="62">
        <v>48064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x14ac:dyDescent="0.25">
      <c r="A37" s="1"/>
      <c r="B37" s="1">
        <v>321</v>
      </c>
      <c r="C37" s="1" t="s">
        <v>9</v>
      </c>
      <c r="D37" s="24">
        <v>-900</v>
      </c>
      <c r="E37" s="41">
        <v>10400</v>
      </c>
      <c r="F37" s="96">
        <f t="shared" si="1"/>
        <v>-3500</v>
      </c>
      <c r="G37" s="18">
        <v>6900</v>
      </c>
      <c r="H37" s="241"/>
      <c r="I37" s="9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x14ac:dyDescent="0.25">
      <c r="A38" s="1"/>
      <c r="B38" s="1">
        <v>322</v>
      </c>
      <c r="C38" s="1" t="s">
        <v>11</v>
      </c>
      <c r="D38" s="24">
        <v>-9570</v>
      </c>
      <c r="E38" s="41">
        <v>21500</v>
      </c>
      <c r="F38" s="96">
        <f t="shared" si="1"/>
        <v>-636</v>
      </c>
      <c r="G38" s="18">
        <v>20864</v>
      </c>
      <c r="H38" s="241"/>
      <c r="I38" s="9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x14ac:dyDescent="0.25">
      <c r="A39" s="1"/>
      <c r="B39" s="1">
        <v>323</v>
      </c>
      <c r="C39" s="1" t="s">
        <v>12</v>
      </c>
      <c r="D39" s="24">
        <v>6102</v>
      </c>
      <c r="E39" s="41">
        <v>13320</v>
      </c>
      <c r="F39" s="96">
        <f t="shared" si="1"/>
        <v>3680</v>
      </c>
      <c r="G39" s="18">
        <v>17000</v>
      </c>
      <c r="H39" s="241"/>
      <c r="I39" s="9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x14ac:dyDescent="0.25">
      <c r="A40" s="1"/>
      <c r="B40" s="1">
        <v>329</v>
      </c>
      <c r="C40" s="1" t="s">
        <v>13</v>
      </c>
      <c r="D40" s="24">
        <v>-600</v>
      </c>
      <c r="E40" s="41">
        <v>3300</v>
      </c>
      <c r="F40" s="96">
        <f t="shared" si="1"/>
        <v>0</v>
      </c>
      <c r="G40" s="18">
        <v>3300</v>
      </c>
      <c r="H40" s="241"/>
      <c r="I40" s="9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25">
      <c r="A41" s="57"/>
      <c r="B41" s="57">
        <v>34</v>
      </c>
      <c r="C41" s="57" t="s">
        <v>14</v>
      </c>
      <c r="D41" s="58">
        <f>SUM(D42)</f>
        <v>0</v>
      </c>
      <c r="E41" s="64">
        <v>2600</v>
      </c>
      <c r="F41" s="98">
        <f t="shared" si="1"/>
        <v>0</v>
      </c>
      <c r="G41" s="65">
        <v>2600</v>
      </c>
      <c r="H41" s="240">
        <v>2600</v>
      </c>
      <c r="I41" s="62">
        <v>2600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25">
      <c r="A42" s="1"/>
      <c r="B42" s="1">
        <v>343</v>
      </c>
      <c r="C42" s="1" t="s">
        <v>15</v>
      </c>
      <c r="D42" s="24">
        <v>0</v>
      </c>
      <c r="E42" s="41">
        <v>2600</v>
      </c>
      <c r="F42" s="96">
        <f t="shared" si="1"/>
        <v>0</v>
      </c>
      <c r="G42" s="18">
        <v>2600</v>
      </c>
      <c r="H42" s="241"/>
      <c r="I42" s="9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s="38" customFormat="1" x14ac:dyDescent="0.25">
      <c r="A43" s="1"/>
      <c r="B43" s="1"/>
      <c r="C43" s="1"/>
      <c r="D43" s="24"/>
      <c r="E43" s="41"/>
      <c r="F43" s="96"/>
      <c r="G43" s="18"/>
      <c r="H43" s="241"/>
      <c r="I43" s="131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s="38" customFormat="1" ht="15" customHeight="1" x14ac:dyDescent="0.25">
      <c r="A44" s="16" t="s">
        <v>16</v>
      </c>
      <c r="B44" s="16" t="s">
        <v>84</v>
      </c>
      <c r="C44" s="16"/>
      <c r="D44" s="27">
        <f>SUM(D45)</f>
        <v>-32250</v>
      </c>
      <c r="E44" s="66">
        <v>279850</v>
      </c>
      <c r="F44" s="95">
        <f t="shared" si="1"/>
        <v>0</v>
      </c>
      <c r="G44" s="32">
        <v>279850</v>
      </c>
      <c r="H44" s="237">
        <f t="shared" ref="H44" si="2">G44</f>
        <v>279850</v>
      </c>
      <c r="I44" s="131">
        <v>279850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s="55" customFormat="1" x14ac:dyDescent="0.25">
      <c r="A45" s="16"/>
      <c r="B45" s="16"/>
      <c r="C45" s="16" t="s">
        <v>51</v>
      </c>
      <c r="D45" s="24">
        <f>SUM(D46)</f>
        <v>-32250</v>
      </c>
      <c r="E45" s="41"/>
      <c r="F45" s="95"/>
      <c r="G45" s="14"/>
      <c r="H45" s="242"/>
      <c r="I45" s="9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s="78" customFormat="1" x14ac:dyDescent="0.25">
      <c r="A46" s="51"/>
      <c r="B46" s="51">
        <v>3</v>
      </c>
      <c r="C46" s="51" t="s">
        <v>3</v>
      </c>
      <c r="D46" s="52">
        <f>SUM(D47+D49)</f>
        <v>-32250</v>
      </c>
      <c r="E46" s="53">
        <v>279850</v>
      </c>
      <c r="F46" s="97">
        <f t="shared" si="1"/>
        <v>0</v>
      </c>
      <c r="G46" s="54">
        <v>279850</v>
      </c>
      <c r="H46" s="243"/>
      <c r="I46" s="268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 s="23" customFormat="1" x14ac:dyDescent="0.25">
      <c r="A47" s="57"/>
      <c r="B47" s="57">
        <v>32</v>
      </c>
      <c r="C47" s="57" t="s">
        <v>8</v>
      </c>
      <c r="D47" s="58">
        <f>SUM(D48:D48)</f>
        <v>0</v>
      </c>
      <c r="E47" s="64">
        <v>2500</v>
      </c>
      <c r="F47" s="98">
        <f t="shared" si="1"/>
        <v>0</v>
      </c>
      <c r="G47" s="65">
        <v>2500</v>
      </c>
      <c r="H47" s="240">
        <f t="shared" ref="H47:H49" si="3">G47</f>
        <v>2500</v>
      </c>
      <c r="I47" s="62">
        <v>2500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s="23" customFormat="1" x14ac:dyDescent="0.25">
      <c r="A48" s="1"/>
      <c r="B48" s="1">
        <v>323</v>
      </c>
      <c r="C48" s="1" t="s">
        <v>12</v>
      </c>
      <c r="D48" s="24">
        <v>0</v>
      </c>
      <c r="E48" s="69">
        <v>2500</v>
      </c>
      <c r="F48" s="96">
        <f t="shared" si="1"/>
        <v>0</v>
      </c>
      <c r="G48" s="5">
        <v>2500</v>
      </c>
      <c r="H48" s="244"/>
      <c r="I48" s="6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s="23" customFormat="1" x14ac:dyDescent="0.25">
      <c r="A49" s="57"/>
      <c r="B49" s="57">
        <v>37</v>
      </c>
      <c r="C49" s="57" t="s">
        <v>52</v>
      </c>
      <c r="D49" s="58">
        <f>SUM(D50)</f>
        <v>-32250</v>
      </c>
      <c r="E49" s="64">
        <v>277350</v>
      </c>
      <c r="F49" s="98">
        <f t="shared" si="1"/>
        <v>0</v>
      </c>
      <c r="G49" s="65">
        <v>277350</v>
      </c>
      <c r="H49" s="240">
        <f t="shared" si="3"/>
        <v>277350</v>
      </c>
      <c r="I49" s="62">
        <v>277350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s="78" customFormat="1" x14ac:dyDescent="0.25">
      <c r="A50" s="1"/>
      <c r="B50" s="1">
        <v>372</v>
      </c>
      <c r="C50" s="1" t="s">
        <v>53</v>
      </c>
      <c r="D50" s="24">
        <v>-32250</v>
      </c>
      <c r="E50" s="41">
        <v>277350</v>
      </c>
      <c r="F50" s="96">
        <f t="shared" si="1"/>
        <v>0</v>
      </c>
      <c r="G50" s="5">
        <v>277350</v>
      </c>
      <c r="H50" s="244"/>
      <c r="I50" s="62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</row>
    <row r="51" spans="1:23" s="23" customFormat="1" x14ac:dyDescent="0.25">
      <c r="A51" s="1"/>
      <c r="B51" s="1"/>
      <c r="C51" s="1"/>
      <c r="D51" s="24"/>
      <c r="E51" s="41"/>
      <c r="F51" s="96"/>
      <c r="G51" s="5"/>
      <c r="H51" s="244"/>
      <c r="I51" s="9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x14ac:dyDescent="0.25">
      <c r="A52" s="16" t="s">
        <v>70</v>
      </c>
      <c r="B52" s="34" t="s">
        <v>85</v>
      </c>
      <c r="C52" s="34"/>
      <c r="D52" s="36">
        <f>SUM(D54)</f>
        <v>-5391680.2000000002</v>
      </c>
      <c r="E52" s="66">
        <v>2065700</v>
      </c>
      <c r="F52" s="95">
        <f t="shared" si="1"/>
        <v>114300</v>
      </c>
      <c r="G52" s="37">
        <v>2180000</v>
      </c>
      <c r="H52" s="246">
        <v>2180000</v>
      </c>
      <c r="I52" s="131">
        <v>2180000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s="55" customFormat="1" x14ac:dyDescent="0.25">
      <c r="A53" s="33"/>
      <c r="B53" s="34"/>
      <c r="C53" s="35" t="s">
        <v>106</v>
      </c>
      <c r="D53" s="25">
        <f>SUM(D54)</f>
        <v>-5391680.2000000002</v>
      </c>
      <c r="E53" s="41"/>
      <c r="F53" s="96"/>
      <c r="G53" s="74"/>
      <c r="H53" s="247"/>
      <c r="I53" s="9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s="59" customFormat="1" x14ac:dyDescent="0.25">
      <c r="A54" s="50"/>
      <c r="B54" s="51">
        <v>3</v>
      </c>
      <c r="C54" s="51" t="s">
        <v>3</v>
      </c>
      <c r="D54" s="52">
        <f>SUM(D55+D59)</f>
        <v>-5391680.2000000002</v>
      </c>
      <c r="E54" s="53">
        <v>2065700</v>
      </c>
      <c r="F54" s="97">
        <f t="shared" si="1"/>
        <v>114300</v>
      </c>
      <c r="G54" s="75">
        <v>2180000</v>
      </c>
      <c r="H54" s="248"/>
      <c r="I54" s="268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 x14ac:dyDescent="0.25">
      <c r="A55" s="76"/>
      <c r="B55" s="57">
        <v>31</v>
      </c>
      <c r="C55" s="57" t="s">
        <v>4</v>
      </c>
      <c r="D55" s="77">
        <f>SUM(D56:D58)</f>
        <v>-4179070.2</v>
      </c>
      <c r="E55" s="64">
        <v>1963700</v>
      </c>
      <c r="F55" s="98">
        <f t="shared" si="1"/>
        <v>66300</v>
      </c>
      <c r="G55" s="65">
        <v>2030000</v>
      </c>
      <c r="H55" s="240">
        <v>2030000</v>
      </c>
      <c r="I55" s="62">
        <v>2030000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x14ac:dyDescent="0.25">
      <c r="A56" s="22"/>
      <c r="B56" s="1">
        <v>311</v>
      </c>
      <c r="C56" s="1" t="s">
        <v>5</v>
      </c>
      <c r="D56" s="25">
        <v>165257.60000000001</v>
      </c>
      <c r="E56" s="41">
        <v>1643700</v>
      </c>
      <c r="F56" s="96">
        <f t="shared" si="1"/>
        <v>45300</v>
      </c>
      <c r="G56" s="74">
        <v>1689000</v>
      </c>
      <c r="H56" s="247"/>
      <c r="I56" s="6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x14ac:dyDescent="0.25">
      <c r="A57" s="22"/>
      <c r="B57" s="1">
        <v>312</v>
      </c>
      <c r="C57" s="1" t="s">
        <v>6</v>
      </c>
      <c r="D57" s="25">
        <v>-2467461</v>
      </c>
      <c r="E57" s="41">
        <v>70000</v>
      </c>
      <c r="F57" s="96">
        <f t="shared" si="1"/>
        <v>0</v>
      </c>
      <c r="G57" s="74">
        <v>70000</v>
      </c>
      <c r="H57" s="247"/>
      <c r="I57" s="6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s="59" customFormat="1" x14ac:dyDescent="0.25">
      <c r="A58" s="22"/>
      <c r="B58" s="1">
        <v>313</v>
      </c>
      <c r="C58" s="1" t="s">
        <v>7</v>
      </c>
      <c r="D58" s="25">
        <v>-1876866.8</v>
      </c>
      <c r="E58" s="41">
        <v>250000</v>
      </c>
      <c r="F58" s="96">
        <f t="shared" si="1"/>
        <v>21000</v>
      </c>
      <c r="G58" s="74">
        <v>271000</v>
      </c>
      <c r="H58" s="247"/>
      <c r="I58" s="62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</row>
    <row r="59" spans="1:23" x14ac:dyDescent="0.25">
      <c r="A59" s="76"/>
      <c r="B59" s="57">
        <v>32</v>
      </c>
      <c r="C59" s="57" t="s">
        <v>8</v>
      </c>
      <c r="D59" s="77">
        <f>SUM(D60:D61)</f>
        <v>-1212610</v>
      </c>
      <c r="E59" s="64">
        <v>102000</v>
      </c>
      <c r="F59" s="98">
        <f t="shared" si="1"/>
        <v>28000</v>
      </c>
      <c r="G59" s="65">
        <v>130000</v>
      </c>
      <c r="H59" s="240">
        <f t="shared" ref="H59" si="4">G59</f>
        <v>130000</v>
      </c>
      <c r="I59" s="62">
        <v>130000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x14ac:dyDescent="0.25">
      <c r="A60" s="22"/>
      <c r="B60" s="1">
        <v>321</v>
      </c>
      <c r="C60" s="1" t="s">
        <v>9</v>
      </c>
      <c r="D60" s="25">
        <v>-1227240</v>
      </c>
      <c r="E60" s="41">
        <v>90000</v>
      </c>
      <c r="F60" s="96">
        <f t="shared" si="1"/>
        <v>-5000</v>
      </c>
      <c r="G60" s="74">
        <v>85000</v>
      </c>
      <c r="H60" s="247"/>
      <c r="I60" s="6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s="21" customFormat="1" x14ac:dyDescent="0.25">
      <c r="A61" s="22"/>
      <c r="B61" s="1">
        <v>329</v>
      </c>
      <c r="C61" s="1" t="s">
        <v>75</v>
      </c>
      <c r="D61" s="25">
        <v>14630</v>
      </c>
      <c r="E61" s="41">
        <v>12000</v>
      </c>
      <c r="F61" s="96">
        <f t="shared" si="1"/>
        <v>33000</v>
      </c>
      <c r="G61" s="74">
        <v>45000</v>
      </c>
      <c r="H61" s="247"/>
      <c r="I61" s="62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s="21" customFormat="1" x14ac:dyDescent="0.25">
      <c r="A62" s="76"/>
      <c r="B62" s="57">
        <v>34</v>
      </c>
      <c r="C62" s="57" t="s">
        <v>14</v>
      </c>
      <c r="D62" s="77"/>
      <c r="E62" s="64">
        <v>0</v>
      </c>
      <c r="F62" s="98">
        <f t="shared" si="1"/>
        <v>20000</v>
      </c>
      <c r="G62" s="77">
        <v>20000</v>
      </c>
      <c r="H62" s="249">
        <v>20000</v>
      </c>
      <c r="I62" s="62">
        <v>20000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s="55" customFormat="1" x14ac:dyDescent="0.25">
      <c r="A63" s="22"/>
      <c r="B63" s="1">
        <v>343</v>
      </c>
      <c r="C63" s="1" t="s">
        <v>15</v>
      </c>
      <c r="D63" s="25"/>
      <c r="E63" s="41">
        <v>0</v>
      </c>
      <c r="F63" s="96">
        <f t="shared" si="1"/>
        <v>20000</v>
      </c>
      <c r="G63" s="74">
        <v>20000</v>
      </c>
      <c r="H63" s="247"/>
      <c r="I63" s="9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s="59" customFormat="1" x14ac:dyDescent="0.25">
      <c r="A64" s="7"/>
      <c r="B64" s="8"/>
      <c r="C64" s="8"/>
      <c r="D64" s="26"/>
      <c r="E64" s="45"/>
      <c r="F64" s="95"/>
      <c r="G64" s="9"/>
      <c r="H64" s="250"/>
      <c r="I64" s="62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</row>
    <row r="65" spans="1:23" x14ac:dyDescent="0.25">
      <c r="A65" s="42" t="s">
        <v>17</v>
      </c>
      <c r="B65" s="43" t="s">
        <v>32</v>
      </c>
      <c r="C65" s="43"/>
      <c r="D65" s="44">
        <f>SUM(D68)</f>
        <v>-36400</v>
      </c>
      <c r="E65" s="40">
        <v>40130</v>
      </c>
      <c r="F65" s="94">
        <f t="shared" si="1"/>
        <v>0</v>
      </c>
      <c r="G65" s="40">
        <v>40130</v>
      </c>
      <c r="H65" s="251">
        <f t="shared" ref="H65" si="5">G65</f>
        <v>40130</v>
      </c>
      <c r="I65" s="48">
        <v>40130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x14ac:dyDescent="0.25">
      <c r="A66" s="11" t="s">
        <v>18</v>
      </c>
      <c r="B66" s="12" t="s">
        <v>86</v>
      </c>
      <c r="C66" s="12"/>
      <c r="D66" s="26">
        <f>SUM(D68)</f>
        <v>-36400</v>
      </c>
      <c r="E66" s="41">
        <v>40130</v>
      </c>
      <c r="F66" s="96">
        <f t="shared" si="1"/>
        <v>0</v>
      </c>
      <c r="G66" s="32">
        <v>40130</v>
      </c>
      <c r="H66" s="237">
        <v>40130</v>
      </c>
      <c r="I66" s="131">
        <v>40130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x14ac:dyDescent="0.25">
      <c r="A67" s="11"/>
      <c r="B67" s="12"/>
      <c r="C67" s="12" t="s">
        <v>54</v>
      </c>
      <c r="D67" s="26">
        <f>SUM(D68)</f>
        <v>-36400</v>
      </c>
      <c r="E67" s="41"/>
      <c r="F67" s="96"/>
      <c r="G67" s="49"/>
      <c r="H67" s="252"/>
      <c r="I67" s="9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x14ac:dyDescent="0.25">
      <c r="A68" s="50"/>
      <c r="B68" s="51">
        <v>3</v>
      </c>
      <c r="C68" s="51" t="s">
        <v>3</v>
      </c>
      <c r="D68" s="52">
        <f>SUM(D69)</f>
        <v>-36400</v>
      </c>
      <c r="E68" s="53">
        <v>40130</v>
      </c>
      <c r="F68" s="97">
        <f t="shared" si="1"/>
        <v>0</v>
      </c>
      <c r="G68" s="75">
        <v>40130</v>
      </c>
      <c r="H68" s="248"/>
      <c r="I68" s="267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s="59" customFormat="1" x14ac:dyDescent="0.25">
      <c r="A69" s="56"/>
      <c r="B69" s="57">
        <v>32</v>
      </c>
      <c r="C69" s="57" t="s">
        <v>8</v>
      </c>
      <c r="D69" s="58">
        <f>SUM(D70:D71)</f>
        <v>-36400</v>
      </c>
      <c r="E69" s="64">
        <v>40130</v>
      </c>
      <c r="F69" s="98">
        <f t="shared" si="1"/>
        <v>0</v>
      </c>
      <c r="G69" s="65">
        <v>40130</v>
      </c>
      <c r="H69" s="240">
        <v>40130</v>
      </c>
      <c r="I69" s="62">
        <v>40130</v>
      </c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</row>
    <row r="70" spans="1:23" x14ac:dyDescent="0.25">
      <c r="A70" s="3"/>
      <c r="B70" s="1">
        <v>322</v>
      </c>
      <c r="C70" s="1" t="s">
        <v>19</v>
      </c>
      <c r="D70" s="24">
        <v>-36400</v>
      </c>
      <c r="E70" s="69">
        <v>36400</v>
      </c>
      <c r="F70" s="96">
        <f t="shared" si="1"/>
        <v>0</v>
      </c>
      <c r="G70" s="18">
        <v>36400</v>
      </c>
      <c r="H70" s="241"/>
      <c r="I70" s="9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s="21" customFormat="1" x14ac:dyDescent="0.25">
      <c r="A71" s="3"/>
      <c r="B71" s="1">
        <v>329</v>
      </c>
      <c r="C71" s="1" t="s">
        <v>30</v>
      </c>
      <c r="D71" s="24"/>
      <c r="E71" s="41">
        <v>3730</v>
      </c>
      <c r="F71" s="96">
        <f t="shared" si="1"/>
        <v>0</v>
      </c>
      <c r="G71" s="18">
        <v>3730</v>
      </c>
      <c r="H71" s="241"/>
      <c r="I71" s="131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s="55" customFormat="1" x14ac:dyDescent="0.25">
      <c r="A72" s="7"/>
      <c r="B72" s="8"/>
      <c r="C72" s="8"/>
      <c r="D72" s="26"/>
      <c r="E72" s="41"/>
      <c r="F72" s="95"/>
      <c r="G72" s="49"/>
      <c r="H72" s="252"/>
      <c r="I72" s="9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s="59" customFormat="1" x14ac:dyDescent="0.25">
      <c r="A73" s="42" t="s">
        <v>20</v>
      </c>
      <c r="B73" s="43" t="s">
        <v>81</v>
      </c>
      <c r="C73" s="43"/>
      <c r="D73" s="44" t="e">
        <f>SUM(D74+D88+D107+D118+#REF!+D134+D143+D149+#REF!)</f>
        <v>#REF!</v>
      </c>
      <c r="E73" s="47">
        <f>SUM(E74,E88,E107,E134,E143,E149)</f>
        <v>252393</v>
      </c>
      <c r="F73" s="94">
        <f t="shared" si="1"/>
        <v>42107</v>
      </c>
      <c r="G73" s="48">
        <v>294500</v>
      </c>
      <c r="H73" s="253">
        <v>263500</v>
      </c>
      <c r="I73" s="44">
        <v>263500</v>
      </c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</row>
    <row r="74" spans="1:23" x14ac:dyDescent="0.25">
      <c r="A74" s="15" t="s">
        <v>76</v>
      </c>
      <c r="B74" s="16" t="s">
        <v>114</v>
      </c>
      <c r="C74" s="16"/>
      <c r="D74" s="24" t="e">
        <f>SUM(D75)</f>
        <v>#REF!</v>
      </c>
      <c r="E74" s="66">
        <v>114493</v>
      </c>
      <c r="F74" s="99">
        <f t="shared" si="1"/>
        <v>-83493</v>
      </c>
      <c r="G74" s="32">
        <v>31000</v>
      </c>
      <c r="H74" s="237">
        <v>0</v>
      </c>
      <c r="I74" s="131">
        <v>0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x14ac:dyDescent="0.25">
      <c r="A75" s="15"/>
      <c r="B75" s="16"/>
      <c r="C75" s="16" t="s">
        <v>115</v>
      </c>
      <c r="D75" s="24" t="e">
        <f>SUM(D76)</f>
        <v>#REF!</v>
      </c>
      <c r="E75" s="41"/>
      <c r="F75" s="96"/>
      <c r="G75" s="73"/>
      <c r="H75" s="238"/>
      <c r="I75" s="9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x14ac:dyDescent="0.25">
      <c r="A76" s="82"/>
      <c r="B76" s="83">
        <v>3</v>
      </c>
      <c r="C76" s="83" t="s">
        <v>3</v>
      </c>
      <c r="D76" s="52" t="e">
        <f>SUM(#REF!+D77)</f>
        <v>#REF!</v>
      </c>
      <c r="E76" s="84">
        <v>30453</v>
      </c>
      <c r="F76" s="97">
        <f t="shared" si="1"/>
        <v>547</v>
      </c>
      <c r="G76" s="84">
        <v>31000</v>
      </c>
      <c r="H76" s="254"/>
      <c r="I76" s="267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x14ac:dyDescent="0.25">
      <c r="A77" s="79"/>
      <c r="B77" s="57">
        <v>32</v>
      </c>
      <c r="C77" s="57" t="s">
        <v>8</v>
      </c>
      <c r="D77" s="58">
        <f>SUM(D78)</f>
        <v>29297.96</v>
      </c>
      <c r="E77" s="64">
        <v>30453</v>
      </c>
      <c r="F77" s="98">
        <f t="shared" si="1"/>
        <v>547</v>
      </c>
      <c r="G77" s="65">
        <v>31000</v>
      </c>
      <c r="H77" s="240">
        <v>0</v>
      </c>
      <c r="I77" s="62">
        <v>0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x14ac:dyDescent="0.25">
      <c r="A78" s="15"/>
      <c r="B78" s="17">
        <v>323</v>
      </c>
      <c r="C78" s="17" t="s">
        <v>12</v>
      </c>
      <c r="D78" s="24">
        <v>29297.96</v>
      </c>
      <c r="E78" s="41">
        <v>30453</v>
      </c>
      <c r="F78" s="96">
        <f t="shared" si="1"/>
        <v>547</v>
      </c>
      <c r="G78" s="73">
        <v>31000</v>
      </c>
      <c r="H78" s="238"/>
      <c r="I78" s="62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x14ac:dyDescent="0.25">
      <c r="A79" s="15"/>
      <c r="B79" s="17"/>
      <c r="C79" s="16" t="s">
        <v>116</v>
      </c>
      <c r="D79" s="24"/>
      <c r="E79" s="41"/>
      <c r="F79" s="95"/>
      <c r="G79" s="73"/>
      <c r="H79" s="238"/>
      <c r="I79" s="61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s="21" customFormat="1" x14ac:dyDescent="0.25">
      <c r="A80" s="80"/>
      <c r="B80" s="85">
        <v>3</v>
      </c>
      <c r="C80" s="85" t="s">
        <v>3</v>
      </c>
      <c r="D80" s="52"/>
      <c r="E80" s="53">
        <v>84040</v>
      </c>
      <c r="F80" s="97">
        <f t="shared" ref="F80:F126" si="6">SUM(G80-E80)</f>
        <v>-84040</v>
      </c>
      <c r="G80" s="53">
        <v>0</v>
      </c>
      <c r="H80" s="239"/>
      <c r="I80" s="270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s="21" customFormat="1" x14ac:dyDescent="0.25">
      <c r="A81" s="79"/>
      <c r="B81" s="57">
        <v>31</v>
      </c>
      <c r="C81" s="57" t="s">
        <v>4</v>
      </c>
      <c r="D81" s="58"/>
      <c r="E81" s="64">
        <v>79110</v>
      </c>
      <c r="F81" s="98">
        <f t="shared" si="6"/>
        <v>-79110</v>
      </c>
      <c r="G81" s="65">
        <v>0</v>
      </c>
      <c r="H81" s="240">
        <v>0</v>
      </c>
      <c r="I81" s="61">
        <v>0</v>
      </c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s="55" customFormat="1" x14ac:dyDescent="0.25">
      <c r="A82" s="15"/>
      <c r="B82" s="17">
        <v>311</v>
      </c>
      <c r="C82" s="17" t="s">
        <v>5</v>
      </c>
      <c r="D82" s="24"/>
      <c r="E82" s="41">
        <v>61725</v>
      </c>
      <c r="F82" s="96">
        <f t="shared" si="6"/>
        <v>-61725</v>
      </c>
      <c r="G82" s="73">
        <v>0</v>
      </c>
      <c r="H82" s="238"/>
      <c r="I82" s="61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59" customFormat="1" x14ac:dyDescent="0.25">
      <c r="A83" s="15"/>
      <c r="B83" s="17">
        <v>312</v>
      </c>
      <c r="C83" s="17" t="s">
        <v>6</v>
      </c>
      <c r="D83" s="24"/>
      <c r="E83" s="41">
        <v>7200</v>
      </c>
      <c r="F83" s="96">
        <f t="shared" si="6"/>
        <v>-7200</v>
      </c>
      <c r="G83" s="73">
        <v>0</v>
      </c>
      <c r="H83" s="238"/>
      <c r="I83" s="61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</row>
    <row r="84" spans="1:23" x14ac:dyDescent="0.25">
      <c r="A84" s="15"/>
      <c r="B84" s="17">
        <v>313</v>
      </c>
      <c r="C84" s="17" t="s">
        <v>7</v>
      </c>
      <c r="D84" s="24"/>
      <c r="E84" s="41">
        <v>10185</v>
      </c>
      <c r="F84" s="96">
        <f t="shared" si="6"/>
        <v>-10185</v>
      </c>
      <c r="G84" s="73">
        <v>0</v>
      </c>
      <c r="H84" s="238"/>
      <c r="I84" s="61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x14ac:dyDescent="0.25">
      <c r="A85" s="79"/>
      <c r="B85" s="57">
        <v>32</v>
      </c>
      <c r="C85" s="57" t="s">
        <v>8</v>
      </c>
      <c r="D85" s="58"/>
      <c r="E85" s="64">
        <v>4930</v>
      </c>
      <c r="F85" s="98">
        <f t="shared" si="6"/>
        <v>-4930</v>
      </c>
      <c r="G85" s="65">
        <v>0</v>
      </c>
      <c r="H85" s="240">
        <v>0</v>
      </c>
      <c r="I85" s="61">
        <v>0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x14ac:dyDescent="0.25">
      <c r="A86" s="15"/>
      <c r="B86" s="17">
        <v>321</v>
      </c>
      <c r="C86" s="17" t="s">
        <v>9</v>
      </c>
      <c r="D86" s="24"/>
      <c r="E86" s="41">
        <v>4930</v>
      </c>
      <c r="F86" s="96">
        <f t="shared" si="6"/>
        <v>-4930</v>
      </c>
      <c r="G86" s="73">
        <v>0</v>
      </c>
      <c r="H86" s="238"/>
      <c r="I86" s="62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s="59" customFormat="1" x14ac:dyDescent="0.25">
      <c r="A87" s="15"/>
      <c r="B87" s="17"/>
      <c r="C87" s="17"/>
      <c r="D87" s="27"/>
      <c r="E87" s="45"/>
      <c r="F87" s="95"/>
      <c r="G87" s="6"/>
      <c r="H87" s="255"/>
      <c r="I87" s="62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</row>
    <row r="88" spans="1:23" x14ac:dyDescent="0.25">
      <c r="A88" s="15" t="s">
        <v>21</v>
      </c>
      <c r="B88" s="16" t="s">
        <v>107</v>
      </c>
      <c r="C88" s="16"/>
      <c r="D88" s="27" t="e">
        <f>SUM(D89+D98)</f>
        <v>#REF!</v>
      </c>
      <c r="E88" s="66">
        <v>24500</v>
      </c>
      <c r="F88" s="95">
        <f t="shared" si="6"/>
        <v>-6000</v>
      </c>
      <c r="G88" s="32">
        <v>18500</v>
      </c>
      <c r="H88" s="237">
        <v>18500</v>
      </c>
      <c r="I88" s="271">
        <v>18500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x14ac:dyDescent="0.25">
      <c r="A89" s="15"/>
      <c r="B89" s="16"/>
      <c r="C89" s="16" t="s">
        <v>55</v>
      </c>
      <c r="D89" s="27" t="e">
        <f>SUM(#REF!)</f>
        <v>#REF!</v>
      </c>
      <c r="E89" s="66"/>
      <c r="F89" s="95"/>
      <c r="G89" s="14"/>
      <c r="H89" s="242"/>
      <c r="I89" s="62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x14ac:dyDescent="0.25">
      <c r="A90" s="80"/>
      <c r="B90" s="85">
        <v>3</v>
      </c>
      <c r="C90" s="85" t="s">
        <v>3</v>
      </c>
      <c r="D90" s="52">
        <f>SUM(D91+D96)</f>
        <v>0</v>
      </c>
      <c r="E90" s="53">
        <v>21000</v>
      </c>
      <c r="F90" s="97">
        <f t="shared" si="6"/>
        <v>-7000</v>
      </c>
      <c r="G90" s="75">
        <v>14000</v>
      </c>
      <c r="H90" s="248"/>
      <c r="I90" s="26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s="21" customFormat="1" x14ac:dyDescent="0.25">
      <c r="A91" s="56"/>
      <c r="B91" s="57">
        <v>32</v>
      </c>
      <c r="C91" s="57" t="s">
        <v>8</v>
      </c>
      <c r="D91" s="58">
        <f>SUM(D92:D95)</f>
        <v>500</v>
      </c>
      <c r="E91" s="64">
        <v>20800</v>
      </c>
      <c r="F91" s="98">
        <f t="shared" si="6"/>
        <v>-6900</v>
      </c>
      <c r="G91" s="65">
        <v>13900</v>
      </c>
      <c r="H91" s="240">
        <v>13900</v>
      </c>
      <c r="I91" s="62">
        <v>13900</v>
      </c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s="21" customFormat="1" ht="15" customHeight="1" x14ac:dyDescent="0.25">
      <c r="A92" s="3"/>
      <c r="B92" s="1">
        <v>321</v>
      </c>
      <c r="C92" s="1" t="s">
        <v>45</v>
      </c>
      <c r="D92" s="24">
        <v>-150</v>
      </c>
      <c r="E92" s="41">
        <v>150</v>
      </c>
      <c r="F92" s="96">
        <f t="shared" si="6"/>
        <v>0</v>
      </c>
      <c r="G92" s="18">
        <v>150</v>
      </c>
      <c r="H92" s="241"/>
      <c r="I92" s="62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s="55" customFormat="1" x14ac:dyDescent="0.25">
      <c r="A93" s="3"/>
      <c r="B93" s="1">
        <v>322</v>
      </c>
      <c r="C93" s="1" t="s">
        <v>19</v>
      </c>
      <c r="D93" s="24">
        <v>3800</v>
      </c>
      <c r="E93" s="41">
        <v>20100</v>
      </c>
      <c r="F93" s="96">
        <f t="shared" si="6"/>
        <v>-7050</v>
      </c>
      <c r="G93" s="18">
        <v>13050</v>
      </c>
      <c r="H93" s="241"/>
      <c r="I93" s="62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s="63" customFormat="1" x14ac:dyDescent="0.25">
      <c r="A94" s="3"/>
      <c r="B94" s="1">
        <v>323</v>
      </c>
      <c r="C94" s="1" t="s">
        <v>12</v>
      </c>
      <c r="D94" s="24">
        <v>-2800</v>
      </c>
      <c r="E94" s="41">
        <v>400</v>
      </c>
      <c r="F94" s="96">
        <f t="shared" si="6"/>
        <v>50</v>
      </c>
      <c r="G94" s="18">
        <v>450</v>
      </c>
      <c r="H94" s="241"/>
      <c r="I94" s="62"/>
    </row>
    <row r="95" spans="1:23" s="63" customFormat="1" x14ac:dyDescent="0.25">
      <c r="A95" s="3"/>
      <c r="B95" s="1">
        <v>329</v>
      </c>
      <c r="C95" s="1" t="s">
        <v>13</v>
      </c>
      <c r="D95" s="24">
        <v>-350</v>
      </c>
      <c r="E95" s="41">
        <v>150</v>
      </c>
      <c r="F95" s="96">
        <f t="shared" si="6"/>
        <v>100</v>
      </c>
      <c r="G95" s="18">
        <v>250</v>
      </c>
      <c r="H95" s="241"/>
      <c r="I95" s="62"/>
    </row>
    <row r="96" spans="1:23" s="10" customFormat="1" x14ac:dyDescent="0.25">
      <c r="A96" s="56"/>
      <c r="B96" s="57">
        <v>34</v>
      </c>
      <c r="C96" s="57" t="s">
        <v>14</v>
      </c>
      <c r="D96" s="58">
        <f>SUM(D97)</f>
        <v>-500</v>
      </c>
      <c r="E96" s="64">
        <v>200</v>
      </c>
      <c r="F96" s="98">
        <f t="shared" si="6"/>
        <v>-100</v>
      </c>
      <c r="G96" s="65">
        <v>100</v>
      </c>
      <c r="H96" s="240">
        <v>100</v>
      </c>
      <c r="I96" s="62">
        <v>100</v>
      </c>
    </row>
    <row r="97" spans="1:23" s="10" customFormat="1" x14ac:dyDescent="0.25">
      <c r="A97" s="3"/>
      <c r="B97" s="1">
        <v>343</v>
      </c>
      <c r="C97" s="1" t="s">
        <v>15</v>
      </c>
      <c r="D97" s="24">
        <v>-500</v>
      </c>
      <c r="E97" s="41">
        <v>200</v>
      </c>
      <c r="F97" s="96">
        <f t="shared" si="6"/>
        <v>-100</v>
      </c>
      <c r="G97" s="18">
        <v>100</v>
      </c>
      <c r="H97" s="241"/>
      <c r="I97" s="62"/>
    </row>
    <row r="98" spans="1:23" s="10" customFormat="1" x14ac:dyDescent="0.25">
      <c r="A98" s="15"/>
      <c r="B98" s="16"/>
      <c r="C98" s="16" t="s">
        <v>87</v>
      </c>
      <c r="D98" s="27"/>
      <c r="E98" s="41"/>
      <c r="F98" s="95"/>
      <c r="G98" s="14"/>
      <c r="H98" s="242"/>
      <c r="I98" s="8"/>
    </row>
    <row r="99" spans="1:23" s="10" customFormat="1" x14ac:dyDescent="0.25">
      <c r="A99" s="50"/>
      <c r="B99" s="51">
        <v>3</v>
      </c>
      <c r="C99" s="51" t="s">
        <v>3</v>
      </c>
      <c r="D99" s="52"/>
      <c r="E99" s="53">
        <v>3500</v>
      </c>
      <c r="F99" s="97">
        <f t="shared" si="6"/>
        <v>0</v>
      </c>
      <c r="G99" s="75">
        <v>3500</v>
      </c>
      <c r="H99" s="248"/>
      <c r="I99" s="267"/>
    </row>
    <row r="100" spans="1:23" x14ac:dyDescent="0.25">
      <c r="A100" s="56"/>
      <c r="B100" s="57">
        <v>32</v>
      </c>
      <c r="C100" s="57" t="s">
        <v>22</v>
      </c>
      <c r="D100" s="58"/>
      <c r="E100" s="64">
        <v>3500</v>
      </c>
      <c r="F100" s="98">
        <f t="shared" si="6"/>
        <v>0</v>
      </c>
      <c r="G100" s="65">
        <v>3500</v>
      </c>
      <c r="H100" s="240">
        <f t="shared" ref="H100" si="7">G100</f>
        <v>3500</v>
      </c>
      <c r="I100" s="62">
        <v>3500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s="21" customFormat="1" x14ac:dyDescent="0.25">
      <c r="A101" s="3"/>
      <c r="B101" s="1">
        <v>322</v>
      </c>
      <c r="C101" s="1" t="s">
        <v>19</v>
      </c>
      <c r="D101" s="24"/>
      <c r="E101" s="41">
        <v>3500</v>
      </c>
      <c r="F101" s="96">
        <f t="shared" si="6"/>
        <v>0</v>
      </c>
      <c r="G101" s="18">
        <v>3500</v>
      </c>
      <c r="H101" s="241"/>
      <c r="I101" s="131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s="21" customFormat="1" x14ac:dyDescent="0.25">
      <c r="A102" s="3"/>
      <c r="B102" s="1"/>
      <c r="C102" s="16" t="s">
        <v>121</v>
      </c>
      <c r="D102" s="24"/>
      <c r="E102" s="41"/>
      <c r="F102" s="96"/>
      <c r="G102" s="18"/>
      <c r="H102" s="241"/>
      <c r="I102" s="131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s="55" customFormat="1" x14ac:dyDescent="0.25">
      <c r="A103" s="109"/>
      <c r="B103" s="100">
        <v>3</v>
      </c>
      <c r="C103" s="100" t="s">
        <v>3</v>
      </c>
      <c r="D103" s="101"/>
      <c r="E103" s="102">
        <v>0</v>
      </c>
      <c r="F103" s="97">
        <f t="shared" si="6"/>
        <v>1000</v>
      </c>
      <c r="G103" s="110">
        <v>1000</v>
      </c>
      <c r="H103" s="256"/>
      <c r="I103" s="267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s="59" customFormat="1" x14ac:dyDescent="0.25">
      <c r="A104" s="3"/>
      <c r="B104" s="57">
        <v>32</v>
      </c>
      <c r="C104" s="57" t="s">
        <v>22</v>
      </c>
      <c r="D104" s="58"/>
      <c r="E104" s="64">
        <v>0</v>
      </c>
      <c r="F104" s="98">
        <f t="shared" si="6"/>
        <v>1000</v>
      </c>
      <c r="G104" s="58">
        <v>1000</v>
      </c>
      <c r="H104" s="245">
        <v>1000</v>
      </c>
      <c r="I104" s="62">
        <v>1000</v>
      </c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</row>
    <row r="105" spans="1:23" x14ac:dyDescent="0.25">
      <c r="A105" s="3"/>
      <c r="B105" s="1">
        <v>322</v>
      </c>
      <c r="C105" s="1" t="s">
        <v>19</v>
      </c>
      <c r="D105" s="24"/>
      <c r="E105" s="41">
        <v>0</v>
      </c>
      <c r="F105" s="96">
        <f t="shared" si="6"/>
        <v>1000</v>
      </c>
      <c r="G105" s="18">
        <v>1000</v>
      </c>
      <c r="H105" s="241"/>
      <c r="I105" s="9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s="21" customFormat="1" ht="15" customHeight="1" x14ac:dyDescent="0.25">
      <c r="A106" s="3"/>
      <c r="B106" s="1"/>
      <c r="C106" s="1"/>
      <c r="D106" s="24"/>
      <c r="E106" s="41"/>
      <c r="F106" s="96"/>
      <c r="G106" s="18"/>
      <c r="H106" s="241"/>
      <c r="I106" s="131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s="55" customFormat="1" x14ac:dyDescent="0.25">
      <c r="A107" s="15" t="s">
        <v>104</v>
      </c>
      <c r="B107" s="16" t="s">
        <v>73</v>
      </c>
      <c r="C107" s="16"/>
      <c r="D107" s="27"/>
      <c r="E107" s="66">
        <v>47500</v>
      </c>
      <c r="F107" s="95">
        <f t="shared" si="6"/>
        <v>500</v>
      </c>
      <c r="G107" s="32">
        <v>48000</v>
      </c>
      <c r="H107" s="237">
        <v>48000</v>
      </c>
      <c r="I107" s="131">
        <v>48000</v>
      </c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s="59" customFormat="1" x14ac:dyDescent="0.25">
      <c r="A108" s="15"/>
      <c r="B108" s="16"/>
      <c r="C108" s="16" t="s">
        <v>87</v>
      </c>
      <c r="D108" s="24"/>
      <c r="E108" s="41"/>
      <c r="F108" s="95"/>
      <c r="G108" s="18"/>
      <c r="H108" s="241"/>
      <c r="I108" s="62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</row>
    <row r="109" spans="1:23" x14ac:dyDescent="0.25">
      <c r="A109" s="50"/>
      <c r="B109" s="51">
        <v>3</v>
      </c>
      <c r="C109" s="51" t="s">
        <v>3</v>
      </c>
      <c r="D109" s="52"/>
      <c r="E109" s="53">
        <v>47500</v>
      </c>
      <c r="F109" s="97">
        <f t="shared" si="6"/>
        <v>500</v>
      </c>
      <c r="G109" s="75">
        <v>48000</v>
      </c>
      <c r="H109" s="248"/>
      <c r="I109" s="267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x14ac:dyDescent="0.25">
      <c r="A110" s="56"/>
      <c r="B110" s="57">
        <v>31</v>
      </c>
      <c r="C110" s="57" t="s">
        <v>4</v>
      </c>
      <c r="D110" s="58"/>
      <c r="E110" s="64">
        <v>45000</v>
      </c>
      <c r="F110" s="98">
        <f t="shared" si="6"/>
        <v>0</v>
      </c>
      <c r="G110" s="65">
        <v>45000</v>
      </c>
      <c r="H110" s="240">
        <f t="shared" ref="H110" si="8">G110</f>
        <v>45000</v>
      </c>
      <c r="I110" s="62">
        <v>45000</v>
      </c>
      <c r="J110" s="63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x14ac:dyDescent="0.25">
      <c r="A111" s="3"/>
      <c r="B111" s="1">
        <v>311</v>
      </c>
      <c r="C111" s="1" t="s">
        <v>5</v>
      </c>
      <c r="D111" s="24"/>
      <c r="E111" s="41">
        <v>38000</v>
      </c>
      <c r="F111" s="96">
        <f t="shared" si="6"/>
        <v>0</v>
      </c>
      <c r="G111" s="18">
        <v>38000</v>
      </c>
      <c r="H111" s="241"/>
      <c r="I111" s="62"/>
      <c r="J111" s="63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x14ac:dyDescent="0.25">
      <c r="A112" s="3"/>
      <c r="B112" s="1">
        <v>312</v>
      </c>
      <c r="C112" s="1" t="s">
        <v>6</v>
      </c>
      <c r="D112" s="24"/>
      <c r="E112" s="41">
        <v>0</v>
      </c>
      <c r="F112" s="96">
        <f t="shared" si="6"/>
        <v>0</v>
      </c>
      <c r="G112" s="18">
        <v>0</v>
      </c>
      <c r="H112" s="241"/>
      <c r="I112" s="62"/>
      <c r="J112" s="63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x14ac:dyDescent="0.25">
      <c r="A113" s="3"/>
      <c r="B113" s="1">
        <v>313</v>
      </c>
      <c r="C113" s="1" t="s">
        <v>7</v>
      </c>
      <c r="D113" s="24"/>
      <c r="E113" s="41">
        <v>7000</v>
      </c>
      <c r="F113" s="96">
        <f t="shared" si="6"/>
        <v>0</v>
      </c>
      <c r="G113" s="18">
        <v>7000</v>
      </c>
      <c r="H113" s="241"/>
      <c r="I113" s="62"/>
      <c r="J113" s="63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x14ac:dyDescent="0.25">
      <c r="A114" s="56"/>
      <c r="B114" s="57">
        <v>32</v>
      </c>
      <c r="C114" s="57" t="s">
        <v>8</v>
      </c>
      <c r="D114" s="58"/>
      <c r="E114" s="64">
        <v>2500</v>
      </c>
      <c r="F114" s="98">
        <f t="shared" si="6"/>
        <v>500</v>
      </c>
      <c r="G114" s="65">
        <v>3000</v>
      </c>
      <c r="H114" s="240">
        <v>3000</v>
      </c>
      <c r="I114" s="62">
        <v>3000</v>
      </c>
      <c r="J114" s="63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x14ac:dyDescent="0.25">
      <c r="A115" s="3"/>
      <c r="B115" s="1">
        <v>321</v>
      </c>
      <c r="C115" s="1" t="s">
        <v>9</v>
      </c>
      <c r="D115" s="24"/>
      <c r="E115" s="41">
        <v>2500</v>
      </c>
      <c r="F115" s="96">
        <f t="shared" si="6"/>
        <v>0</v>
      </c>
      <c r="G115" s="18">
        <v>2500</v>
      </c>
      <c r="H115" s="241"/>
      <c r="I115" s="9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x14ac:dyDescent="0.25">
      <c r="A116" s="3"/>
      <c r="B116" s="1">
        <v>322</v>
      </c>
      <c r="C116" s="1" t="s">
        <v>122</v>
      </c>
      <c r="D116" s="24"/>
      <c r="E116" s="41">
        <v>0</v>
      </c>
      <c r="F116" s="96">
        <f t="shared" si="6"/>
        <v>500</v>
      </c>
      <c r="G116" s="18">
        <v>500</v>
      </c>
      <c r="H116" s="241"/>
      <c r="I116" s="9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x14ac:dyDescent="0.25">
      <c r="A117" s="3"/>
      <c r="B117" s="1"/>
      <c r="C117" s="1"/>
      <c r="D117" s="24"/>
      <c r="E117" s="41"/>
      <c r="F117" s="96"/>
      <c r="G117" s="5"/>
      <c r="H117" s="244"/>
      <c r="I117" s="9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x14ac:dyDescent="0.25">
      <c r="A118" s="16" t="s">
        <v>71</v>
      </c>
      <c r="B118" s="34" t="s">
        <v>72</v>
      </c>
      <c r="C118" s="34"/>
      <c r="D118" s="27" t="e">
        <f>SUM(D119)</f>
        <v>#REF!</v>
      </c>
      <c r="E118" s="66">
        <v>0</v>
      </c>
      <c r="F118" s="95">
        <f t="shared" si="6"/>
        <v>12000</v>
      </c>
      <c r="G118" s="32">
        <v>12000</v>
      </c>
      <c r="H118" s="237">
        <v>12000</v>
      </c>
      <c r="I118" s="271">
        <v>12000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x14ac:dyDescent="0.25">
      <c r="A119" s="33"/>
      <c r="B119" s="34"/>
      <c r="C119" s="35" t="s">
        <v>108</v>
      </c>
      <c r="D119" s="24" t="e">
        <f>SUM(D120+#REF!)</f>
        <v>#REF!</v>
      </c>
      <c r="E119" s="41"/>
      <c r="F119" s="96"/>
      <c r="G119" s="18"/>
      <c r="H119" s="241"/>
      <c r="I119" s="9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x14ac:dyDescent="0.25">
      <c r="A120" s="50"/>
      <c r="B120" s="51">
        <v>3</v>
      </c>
      <c r="C120" s="51" t="s">
        <v>3</v>
      </c>
      <c r="D120" s="52" t="e">
        <f>SUM(#REF!)</f>
        <v>#REF!</v>
      </c>
      <c r="E120" s="53">
        <v>0</v>
      </c>
      <c r="F120" s="97">
        <f t="shared" si="6"/>
        <v>5000</v>
      </c>
      <c r="G120" s="75">
        <v>5000</v>
      </c>
      <c r="H120" s="248"/>
      <c r="I120" s="267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x14ac:dyDescent="0.25">
      <c r="A121" s="60"/>
      <c r="B121" s="61">
        <v>32</v>
      </c>
      <c r="C121" s="61" t="s">
        <v>8</v>
      </c>
      <c r="D121" s="62"/>
      <c r="E121" s="64">
        <v>0</v>
      </c>
      <c r="F121" s="98">
        <f t="shared" si="6"/>
        <v>5000</v>
      </c>
      <c r="G121" s="62">
        <v>5000</v>
      </c>
      <c r="H121" s="257">
        <v>5000</v>
      </c>
      <c r="I121" s="62">
        <v>5000</v>
      </c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s="21" customFormat="1" x14ac:dyDescent="0.25">
      <c r="A122" s="60"/>
      <c r="B122" s="86">
        <v>322</v>
      </c>
      <c r="C122" s="86" t="s">
        <v>122</v>
      </c>
      <c r="D122" s="62"/>
      <c r="E122" s="111">
        <v>0</v>
      </c>
      <c r="F122" s="96">
        <f t="shared" si="6"/>
        <v>5000</v>
      </c>
      <c r="G122" s="26">
        <v>5000</v>
      </c>
      <c r="H122" s="257"/>
      <c r="I122" s="269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x14ac:dyDescent="0.25">
      <c r="A123" s="8"/>
      <c r="B123" s="8">
        <v>329</v>
      </c>
      <c r="C123" s="8" t="s">
        <v>113</v>
      </c>
      <c r="D123" s="26"/>
      <c r="E123" s="41">
        <v>0</v>
      </c>
      <c r="F123" s="96">
        <f t="shared" si="6"/>
        <v>5000</v>
      </c>
      <c r="G123" s="49">
        <v>5000</v>
      </c>
      <c r="H123" s="252"/>
      <c r="I123" s="62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x14ac:dyDescent="0.25">
      <c r="A124" s="100"/>
      <c r="B124" s="100">
        <v>4</v>
      </c>
      <c r="C124" s="100" t="s">
        <v>65</v>
      </c>
      <c r="D124" s="101"/>
      <c r="E124" s="102">
        <v>0</v>
      </c>
      <c r="F124" s="97">
        <f t="shared" si="6"/>
        <v>7000</v>
      </c>
      <c r="G124" s="110">
        <v>7000</v>
      </c>
      <c r="H124" s="256"/>
      <c r="I124" s="268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x14ac:dyDescent="0.25">
      <c r="A125" s="61"/>
      <c r="B125" s="61">
        <v>42</v>
      </c>
      <c r="C125" s="61" t="s">
        <v>58</v>
      </c>
      <c r="D125" s="62"/>
      <c r="E125" s="64">
        <v>0</v>
      </c>
      <c r="F125" s="98">
        <f t="shared" si="6"/>
        <v>7000</v>
      </c>
      <c r="G125" s="62">
        <v>7000</v>
      </c>
      <c r="H125" s="257">
        <v>7000</v>
      </c>
      <c r="I125" s="62">
        <v>7000</v>
      </c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x14ac:dyDescent="0.25">
      <c r="A126" s="8"/>
      <c r="B126" s="8">
        <v>424</v>
      </c>
      <c r="C126" s="8" t="s">
        <v>60</v>
      </c>
      <c r="D126" s="26"/>
      <c r="E126" s="41">
        <v>0</v>
      </c>
      <c r="F126" s="96">
        <f t="shared" si="6"/>
        <v>7000</v>
      </c>
      <c r="G126" s="49">
        <v>7000</v>
      </c>
      <c r="H126" s="252"/>
      <c r="I126" s="9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x14ac:dyDescent="0.25">
      <c r="A127" s="3"/>
      <c r="B127" s="1"/>
      <c r="C127" s="8"/>
      <c r="D127" s="24"/>
      <c r="E127" s="45"/>
      <c r="F127" s="95"/>
      <c r="G127" s="5"/>
      <c r="H127" s="244"/>
      <c r="I127" s="9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s="21" customFormat="1" x14ac:dyDescent="0.25">
      <c r="A128" s="15" t="s">
        <v>123</v>
      </c>
      <c r="B128" s="16" t="s">
        <v>124</v>
      </c>
      <c r="C128" s="16"/>
      <c r="D128" s="30"/>
      <c r="E128" s="118">
        <v>0</v>
      </c>
      <c r="F128" s="95">
        <f t="shared" ref="F128:F167" si="9">SUM(G128-E128)</f>
        <v>3000</v>
      </c>
      <c r="G128" s="14">
        <v>3000</v>
      </c>
      <c r="H128" s="242">
        <v>3000</v>
      </c>
      <c r="I128" s="131">
        <v>3000</v>
      </c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x14ac:dyDescent="0.25">
      <c r="A129" s="3"/>
      <c r="B129" s="17"/>
      <c r="C129" s="16" t="s">
        <v>125</v>
      </c>
      <c r="D129" s="30"/>
      <c r="E129" s="71"/>
      <c r="F129" s="96"/>
      <c r="G129" s="87"/>
      <c r="H129" s="241"/>
      <c r="I129" s="9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s="119" customFormat="1" x14ac:dyDescent="0.25">
      <c r="A130" s="116"/>
      <c r="B130" s="112">
        <v>3</v>
      </c>
      <c r="C130" s="112" t="s">
        <v>3</v>
      </c>
      <c r="D130" s="113"/>
      <c r="E130" s="117">
        <v>0</v>
      </c>
      <c r="F130" s="97">
        <f t="shared" si="9"/>
        <v>3000</v>
      </c>
      <c r="G130" s="113">
        <v>3000</v>
      </c>
      <c r="H130" s="256"/>
      <c r="I130" s="267"/>
    </row>
    <row r="131" spans="1:23" s="59" customFormat="1" x14ac:dyDescent="0.25">
      <c r="A131" s="56"/>
      <c r="B131" s="57">
        <v>32</v>
      </c>
      <c r="C131" s="57" t="s">
        <v>8</v>
      </c>
      <c r="D131" s="114"/>
      <c r="E131" s="115">
        <v>0</v>
      </c>
      <c r="F131" s="98">
        <f t="shared" si="9"/>
        <v>3000</v>
      </c>
      <c r="G131" s="114">
        <v>3000</v>
      </c>
      <c r="H131" s="245">
        <v>3000</v>
      </c>
      <c r="I131" s="62">
        <v>3000</v>
      </c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</row>
    <row r="132" spans="1:23" x14ac:dyDescent="0.25">
      <c r="A132" s="3"/>
      <c r="B132" s="17">
        <v>329</v>
      </c>
      <c r="C132" s="17" t="s">
        <v>13</v>
      </c>
      <c r="D132" s="30"/>
      <c r="E132" s="71">
        <v>0</v>
      </c>
      <c r="F132" s="96">
        <f t="shared" si="9"/>
        <v>3000</v>
      </c>
      <c r="G132" s="87">
        <v>3000</v>
      </c>
      <c r="H132" s="241"/>
      <c r="I132" s="9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x14ac:dyDescent="0.25">
      <c r="A133" s="3"/>
      <c r="B133" s="17"/>
      <c r="C133" s="17"/>
      <c r="D133" s="30"/>
      <c r="E133" s="71"/>
      <c r="F133" s="96"/>
      <c r="G133" s="87"/>
      <c r="H133" s="241"/>
      <c r="I133" s="9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x14ac:dyDescent="0.25">
      <c r="A134" s="16" t="s">
        <v>46</v>
      </c>
      <c r="B134" s="16" t="s">
        <v>79</v>
      </c>
      <c r="C134" s="16"/>
      <c r="D134" s="27">
        <f>SUM(D135)</f>
        <v>27950</v>
      </c>
      <c r="E134" s="66">
        <v>58000</v>
      </c>
      <c r="F134" s="95">
        <f t="shared" si="9"/>
        <v>115500</v>
      </c>
      <c r="G134" s="32">
        <v>173500</v>
      </c>
      <c r="H134" s="237">
        <v>173500</v>
      </c>
      <c r="I134" s="131">
        <v>173500</v>
      </c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x14ac:dyDescent="0.25">
      <c r="A135" s="16"/>
      <c r="B135" s="16"/>
      <c r="C135" s="16" t="s">
        <v>88</v>
      </c>
      <c r="D135" s="24">
        <f>SUM(D136)</f>
        <v>27950</v>
      </c>
      <c r="E135" s="66"/>
      <c r="F135" s="96"/>
      <c r="G135" s="14"/>
      <c r="H135" s="242"/>
      <c r="I135" s="9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x14ac:dyDescent="0.25">
      <c r="A136" s="51"/>
      <c r="B136" s="51">
        <v>3</v>
      </c>
      <c r="C136" s="51" t="s">
        <v>3</v>
      </c>
      <c r="D136" s="52">
        <f>SUM(D137+D140)</f>
        <v>27950</v>
      </c>
      <c r="E136" s="53">
        <v>58000</v>
      </c>
      <c r="F136" s="97">
        <f t="shared" si="9"/>
        <v>115500</v>
      </c>
      <c r="G136" s="75">
        <v>173500</v>
      </c>
      <c r="H136" s="248"/>
      <c r="I136" s="268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x14ac:dyDescent="0.25">
      <c r="A137" s="57"/>
      <c r="B137" s="57">
        <v>32</v>
      </c>
      <c r="C137" s="57" t="s">
        <v>8</v>
      </c>
      <c r="D137" s="58">
        <f>SUM(D138:D139)</f>
        <v>-8250</v>
      </c>
      <c r="E137" s="64">
        <v>22000</v>
      </c>
      <c r="F137" s="98">
        <f t="shared" si="9"/>
        <v>31500</v>
      </c>
      <c r="G137" s="65">
        <v>53500</v>
      </c>
      <c r="H137" s="240">
        <v>53500</v>
      </c>
      <c r="I137" s="62">
        <v>53500</v>
      </c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s="55" customFormat="1" x14ac:dyDescent="0.25">
      <c r="A138" s="31"/>
      <c r="B138" s="31">
        <v>322</v>
      </c>
      <c r="C138" s="1" t="s">
        <v>19</v>
      </c>
      <c r="D138" s="24">
        <v>2250</v>
      </c>
      <c r="E138" s="69">
        <v>2000</v>
      </c>
      <c r="F138" s="96">
        <f t="shared" si="9"/>
        <v>1500</v>
      </c>
      <c r="G138" s="88">
        <v>3500</v>
      </c>
      <c r="H138" s="258"/>
      <c r="I138" s="62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s="59" customFormat="1" x14ac:dyDescent="0.25">
      <c r="A139" s="1"/>
      <c r="B139" s="1">
        <v>329</v>
      </c>
      <c r="C139" s="1" t="s">
        <v>13</v>
      </c>
      <c r="D139" s="24">
        <v>-10500</v>
      </c>
      <c r="E139" s="69">
        <v>20000</v>
      </c>
      <c r="F139" s="96">
        <f t="shared" si="9"/>
        <v>30000</v>
      </c>
      <c r="G139" s="18">
        <v>50000</v>
      </c>
      <c r="H139" s="241"/>
      <c r="I139" s="62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</row>
    <row r="140" spans="1:23" x14ac:dyDescent="0.25">
      <c r="A140" s="57"/>
      <c r="B140" s="57">
        <v>37</v>
      </c>
      <c r="C140" s="57" t="s">
        <v>77</v>
      </c>
      <c r="D140" s="58">
        <f>SUM(D141)</f>
        <v>36200</v>
      </c>
      <c r="E140" s="64">
        <v>36000</v>
      </c>
      <c r="F140" s="98">
        <f t="shared" si="9"/>
        <v>84000</v>
      </c>
      <c r="G140" s="58">
        <v>120000</v>
      </c>
      <c r="H140" s="245">
        <v>120000</v>
      </c>
      <c r="I140" s="62">
        <v>120000</v>
      </c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x14ac:dyDescent="0.25">
      <c r="A141" s="1"/>
      <c r="B141" s="1">
        <v>372</v>
      </c>
      <c r="C141" s="1" t="s">
        <v>78</v>
      </c>
      <c r="D141" s="24">
        <v>36200</v>
      </c>
      <c r="E141" s="69">
        <v>36000</v>
      </c>
      <c r="F141" s="96">
        <f t="shared" si="9"/>
        <v>84000</v>
      </c>
      <c r="G141" s="18">
        <v>120000</v>
      </c>
      <c r="H141" s="241"/>
      <c r="I141" s="9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x14ac:dyDescent="0.25">
      <c r="A142" s="2"/>
      <c r="B142" s="2"/>
      <c r="C142" s="2"/>
      <c r="D142" s="2"/>
      <c r="E142" s="68"/>
      <c r="F142" s="96"/>
      <c r="G142" s="2"/>
      <c r="H142" s="259"/>
      <c r="I142" s="9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s="81" customFormat="1" x14ac:dyDescent="0.25">
      <c r="A143" s="16" t="s">
        <v>43</v>
      </c>
      <c r="B143" s="16" t="s">
        <v>44</v>
      </c>
      <c r="C143" s="16"/>
      <c r="D143" s="27">
        <f>SUM(D144)</f>
        <v>-3500</v>
      </c>
      <c r="E143" s="66">
        <v>1500</v>
      </c>
      <c r="F143" s="95">
        <f t="shared" si="9"/>
        <v>0</v>
      </c>
      <c r="G143" s="32">
        <v>1500</v>
      </c>
      <c r="H143" s="237">
        <v>1500</v>
      </c>
      <c r="I143" s="131">
        <v>1500</v>
      </c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s="21" customFormat="1" x14ac:dyDescent="0.25">
      <c r="A144" s="16"/>
      <c r="B144" s="16"/>
      <c r="C144" s="16" t="s">
        <v>119</v>
      </c>
      <c r="D144" s="24">
        <f>SUM(D145)</f>
        <v>-3500</v>
      </c>
      <c r="E144" s="41"/>
      <c r="F144" s="96"/>
      <c r="G144" s="18"/>
      <c r="H144" s="241"/>
      <c r="I144" s="131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x14ac:dyDescent="0.25">
      <c r="A145" s="51"/>
      <c r="B145" s="51">
        <v>3</v>
      </c>
      <c r="C145" s="51" t="s">
        <v>3</v>
      </c>
      <c r="D145" s="52">
        <f>SUM(D146)</f>
        <v>-3500</v>
      </c>
      <c r="E145" s="53">
        <v>1500</v>
      </c>
      <c r="F145" s="97">
        <f t="shared" si="9"/>
        <v>0</v>
      </c>
      <c r="G145" s="75">
        <v>1500</v>
      </c>
      <c r="H145" s="248"/>
      <c r="I145" s="267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s="55" customFormat="1" x14ac:dyDescent="0.25">
      <c r="A146" s="57"/>
      <c r="B146" s="57">
        <v>32</v>
      </c>
      <c r="C146" s="57" t="s">
        <v>8</v>
      </c>
      <c r="D146" s="58">
        <f>SUM(D147)</f>
        <v>-3500</v>
      </c>
      <c r="E146" s="64">
        <v>1500</v>
      </c>
      <c r="F146" s="98">
        <f t="shared" si="9"/>
        <v>0</v>
      </c>
      <c r="G146" s="65">
        <v>1500</v>
      </c>
      <c r="H146" s="240">
        <f t="shared" ref="H146" si="10">G146</f>
        <v>1500</v>
      </c>
      <c r="I146" s="9">
        <v>1500</v>
      </c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s="59" customFormat="1" x14ac:dyDescent="0.25">
      <c r="A147" s="1"/>
      <c r="B147" s="1">
        <v>329</v>
      </c>
      <c r="C147" s="1" t="s">
        <v>13</v>
      </c>
      <c r="D147" s="24">
        <v>-3500</v>
      </c>
      <c r="E147" s="41">
        <v>1500</v>
      </c>
      <c r="F147" s="96">
        <f t="shared" si="9"/>
        <v>0</v>
      </c>
      <c r="G147" s="18">
        <v>1500</v>
      </c>
      <c r="H147" s="241"/>
      <c r="I147" s="62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 s="39" customFormat="1" x14ac:dyDescent="0.25">
      <c r="A148" s="1"/>
      <c r="B148" s="1"/>
      <c r="C148" s="1"/>
      <c r="D148" s="24"/>
      <c r="E148" s="41"/>
      <c r="F148" s="96"/>
      <c r="G148" s="18"/>
      <c r="H148" s="241"/>
      <c r="I148" s="26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</row>
    <row r="149" spans="1:23" s="39" customFormat="1" x14ac:dyDescent="0.25">
      <c r="A149" s="16" t="s">
        <v>48</v>
      </c>
      <c r="B149" s="16" t="s">
        <v>89</v>
      </c>
      <c r="C149" s="16"/>
      <c r="D149" s="27">
        <f>SUM(D150)</f>
        <v>0</v>
      </c>
      <c r="E149" s="66">
        <v>6400</v>
      </c>
      <c r="F149" s="95">
        <f t="shared" si="9"/>
        <v>600</v>
      </c>
      <c r="G149" s="32">
        <v>7000</v>
      </c>
      <c r="H149" s="237">
        <v>7000</v>
      </c>
      <c r="I149" s="271">
        <v>7000</v>
      </c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</row>
    <row r="150" spans="1:23" s="39" customFormat="1" x14ac:dyDescent="0.25">
      <c r="A150" s="16"/>
      <c r="B150" s="16"/>
      <c r="C150" s="16" t="s">
        <v>56</v>
      </c>
      <c r="D150" s="24">
        <f>SUM(D151+D157)</f>
        <v>0</v>
      </c>
      <c r="E150" s="66"/>
      <c r="F150" s="95"/>
      <c r="G150" s="14"/>
      <c r="H150" s="242"/>
      <c r="I150" s="26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</row>
    <row r="151" spans="1:23" s="39" customFormat="1" x14ac:dyDescent="0.25">
      <c r="A151" s="51"/>
      <c r="B151" s="51">
        <v>3</v>
      </c>
      <c r="C151" s="51" t="s">
        <v>3</v>
      </c>
      <c r="D151" s="52">
        <f>SUM(D152)</f>
        <v>3600</v>
      </c>
      <c r="E151" s="53">
        <v>6400</v>
      </c>
      <c r="F151" s="97">
        <f t="shared" si="9"/>
        <v>600</v>
      </c>
      <c r="G151" s="75">
        <v>7000</v>
      </c>
      <c r="H151" s="248"/>
      <c r="I151" s="101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</row>
    <row r="152" spans="1:23" s="39" customFormat="1" x14ac:dyDescent="0.25">
      <c r="A152" s="57"/>
      <c r="B152" s="57">
        <v>32</v>
      </c>
      <c r="C152" s="57" t="s">
        <v>8</v>
      </c>
      <c r="D152" s="58">
        <f>SUM(D153:D156)</f>
        <v>3600</v>
      </c>
      <c r="E152" s="64">
        <v>6400</v>
      </c>
      <c r="F152" s="98">
        <f t="shared" si="9"/>
        <v>600</v>
      </c>
      <c r="G152" s="65">
        <v>7000</v>
      </c>
      <c r="H152" s="240">
        <f t="shared" ref="H152" si="11">G152</f>
        <v>7000</v>
      </c>
      <c r="I152" s="62">
        <v>7000</v>
      </c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</row>
    <row r="153" spans="1:23" s="39" customFormat="1" x14ac:dyDescent="0.25">
      <c r="A153" s="1"/>
      <c r="B153" s="1">
        <v>321</v>
      </c>
      <c r="C153" s="1" t="s">
        <v>45</v>
      </c>
      <c r="D153" s="24">
        <v>-900</v>
      </c>
      <c r="E153" s="41">
        <v>500</v>
      </c>
      <c r="F153" s="96">
        <f t="shared" si="9"/>
        <v>0</v>
      </c>
      <c r="G153" s="18">
        <v>500</v>
      </c>
      <c r="H153" s="241"/>
      <c r="I153" s="6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</row>
    <row r="154" spans="1:23" s="39" customFormat="1" x14ac:dyDescent="0.25">
      <c r="A154" s="1"/>
      <c r="B154" s="1">
        <v>322</v>
      </c>
      <c r="C154" s="1" t="s">
        <v>19</v>
      </c>
      <c r="D154" s="24">
        <v>3560</v>
      </c>
      <c r="E154" s="41">
        <v>3360</v>
      </c>
      <c r="F154" s="96">
        <f t="shared" si="9"/>
        <v>40</v>
      </c>
      <c r="G154" s="18">
        <v>3400</v>
      </c>
      <c r="H154" s="241"/>
      <c r="I154" s="6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</row>
    <row r="155" spans="1:23" s="39" customFormat="1" x14ac:dyDescent="0.25">
      <c r="A155" s="1"/>
      <c r="B155" s="1">
        <v>323</v>
      </c>
      <c r="C155" s="1" t="s">
        <v>12</v>
      </c>
      <c r="D155" s="24">
        <v>1340</v>
      </c>
      <c r="E155" s="41">
        <v>1540</v>
      </c>
      <c r="F155" s="96">
        <f t="shared" si="9"/>
        <v>-440</v>
      </c>
      <c r="G155" s="18">
        <v>1100</v>
      </c>
      <c r="H155" s="241"/>
      <c r="I155" s="6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</row>
    <row r="156" spans="1:23" s="39" customFormat="1" x14ac:dyDescent="0.25">
      <c r="A156" s="1"/>
      <c r="B156" s="1">
        <v>329</v>
      </c>
      <c r="C156" s="1" t="s">
        <v>13</v>
      </c>
      <c r="D156" s="24">
        <v>-400</v>
      </c>
      <c r="E156" s="41">
        <v>1000</v>
      </c>
      <c r="F156" s="96">
        <f t="shared" si="9"/>
        <v>1000</v>
      </c>
      <c r="G156" s="18">
        <v>2000</v>
      </c>
      <c r="H156" s="241"/>
      <c r="I156" s="6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</row>
    <row r="157" spans="1:23" s="39" customFormat="1" x14ac:dyDescent="0.25">
      <c r="A157" s="51"/>
      <c r="B157" s="51">
        <v>4</v>
      </c>
      <c r="C157" s="51" t="s">
        <v>57</v>
      </c>
      <c r="D157" s="52">
        <f>SUM(D158)</f>
        <v>-3600</v>
      </c>
      <c r="E157" s="53">
        <v>0</v>
      </c>
      <c r="F157" s="97">
        <f t="shared" si="9"/>
        <v>0</v>
      </c>
      <c r="G157" s="53">
        <v>0</v>
      </c>
      <c r="H157" s="239"/>
      <c r="I157" s="268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</row>
    <row r="158" spans="1:23" s="39" customFormat="1" x14ac:dyDescent="0.25">
      <c r="A158" s="57"/>
      <c r="B158" s="57">
        <v>42</v>
      </c>
      <c r="C158" s="57" t="s">
        <v>58</v>
      </c>
      <c r="D158" s="58">
        <f>SUM(D159:D160)</f>
        <v>-3600</v>
      </c>
      <c r="E158" s="64">
        <v>0</v>
      </c>
      <c r="F158" s="98">
        <f t="shared" si="9"/>
        <v>0</v>
      </c>
      <c r="G158" s="65">
        <v>0</v>
      </c>
      <c r="H158" s="240">
        <v>0</v>
      </c>
      <c r="I158" s="62">
        <v>0</v>
      </c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</row>
    <row r="159" spans="1:23" s="39" customFormat="1" x14ac:dyDescent="0.25">
      <c r="A159" s="1"/>
      <c r="B159" s="1">
        <v>422</v>
      </c>
      <c r="C159" s="1" t="s">
        <v>59</v>
      </c>
      <c r="D159" s="24">
        <v>-3500</v>
      </c>
      <c r="E159" s="41">
        <v>0</v>
      </c>
      <c r="F159" s="96">
        <f t="shared" si="9"/>
        <v>0</v>
      </c>
      <c r="G159" s="18">
        <v>0</v>
      </c>
      <c r="H159" s="241"/>
      <c r="I159" s="6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</row>
    <row r="160" spans="1:23" s="39" customFormat="1" x14ac:dyDescent="0.25">
      <c r="A160" s="1"/>
      <c r="B160" s="1">
        <v>424</v>
      </c>
      <c r="C160" s="1" t="s">
        <v>60</v>
      </c>
      <c r="D160" s="24">
        <v>-100</v>
      </c>
      <c r="E160" s="41">
        <v>0</v>
      </c>
      <c r="F160" s="96">
        <f t="shared" si="9"/>
        <v>0</v>
      </c>
      <c r="G160" s="18">
        <v>0</v>
      </c>
      <c r="H160" s="241"/>
      <c r="I160" s="26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</row>
    <row r="161" spans="1:23" s="10" customFormat="1" x14ac:dyDescent="0.25">
      <c r="A161" s="1"/>
      <c r="B161" s="1"/>
      <c r="C161" s="1"/>
      <c r="D161" s="24"/>
      <c r="E161" s="41"/>
      <c r="F161" s="96"/>
      <c r="G161" s="5"/>
      <c r="H161" s="244"/>
      <c r="I161" s="9"/>
    </row>
    <row r="162" spans="1:23" s="81" customFormat="1" x14ac:dyDescent="0.25">
      <c r="A162" s="46">
        <v>2302</v>
      </c>
      <c r="B162" s="43" t="s">
        <v>81</v>
      </c>
      <c r="C162" s="43"/>
      <c r="D162" s="44" t="e">
        <f>SUM(D163+#REF!)</f>
        <v>#REF!</v>
      </c>
      <c r="E162" s="47">
        <v>150</v>
      </c>
      <c r="F162" s="264">
        <f t="shared" si="9"/>
        <v>0</v>
      </c>
      <c r="G162" s="48">
        <v>150</v>
      </c>
      <c r="H162" s="253">
        <v>150</v>
      </c>
      <c r="I162" s="48">
        <v>150</v>
      </c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s="13" customFormat="1" x14ac:dyDescent="0.25">
      <c r="A163" s="16" t="s">
        <v>80</v>
      </c>
      <c r="B163" s="16" t="s">
        <v>126</v>
      </c>
      <c r="C163" s="16"/>
      <c r="D163" s="27">
        <f>SUM(D164)</f>
        <v>135</v>
      </c>
      <c r="E163" s="66">
        <v>150</v>
      </c>
      <c r="F163" s="95">
        <f t="shared" si="9"/>
        <v>0</v>
      </c>
      <c r="G163" s="14">
        <v>150</v>
      </c>
      <c r="H163" s="242">
        <v>150</v>
      </c>
      <c r="I163" s="131">
        <v>150</v>
      </c>
    </row>
    <row r="164" spans="1:23" s="13" customFormat="1" x14ac:dyDescent="0.25">
      <c r="A164" s="1"/>
      <c r="B164" s="1"/>
      <c r="C164" s="16" t="s">
        <v>61</v>
      </c>
      <c r="D164" s="24">
        <f>SUM(D165)</f>
        <v>135</v>
      </c>
      <c r="E164" s="41"/>
      <c r="F164" s="96"/>
      <c r="G164" s="5"/>
      <c r="H164" s="244"/>
      <c r="I164" s="131"/>
    </row>
    <row r="165" spans="1:23" s="13" customFormat="1" x14ac:dyDescent="0.25">
      <c r="A165" s="51"/>
      <c r="B165" s="51">
        <v>3</v>
      </c>
      <c r="C165" s="51" t="s">
        <v>3</v>
      </c>
      <c r="D165" s="52">
        <f>SUM(D166)</f>
        <v>135</v>
      </c>
      <c r="E165" s="53">
        <v>150</v>
      </c>
      <c r="F165" s="97">
        <f t="shared" si="9"/>
        <v>0</v>
      </c>
      <c r="G165" s="54">
        <v>150</v>
      </c>
      <c r="H165" s="243"/>
      <c r="I165" s="132"/>
    </row>
    <row r="166" spans="1:23" s="13" customFormat="1" x14ac:dyDescent="0.25">
      <c r="A166" s="57"/>
      <c r="B166" s="57">
        <v>32</v>
      </c>
      <c r="C166" s="57" t="s">
        <v>8</v>
      </c>
      <c r="D166" s="58">
        <f>SUM(D167)</f>
        <v>135</v>
      </c>
      <c r="E166" s="64">
        <v>150</v>
      </c>
      <c r="F166" s="98">
        <f t="shared" si="9"/>
        <v>0</v>
      </c>
      <c r="G166" s="58">
        <v>150</v>
      </c>
      <c r="H166" s="245">
        <v>150</v>
      </c>
      <c r="I166" s="62">
        <v>150</v>
      </c>
    </row>
    <row r="167" spans="1:23" s="13" customFormat="1" x14ac:dyDescent="0.25">
      <c r="A167" s="31"/>
      <c r="B167" s="31">
        <v>322</v>
      </c>
      <c r="C167" s="31" t="s">
        <v>19</v>
      </c>
      <c r="D167" s="24">
        <v>135</v>
      </c>
      <c r="E167" s="41">
        <v>150</v>
      </c>
      <c r="F167" s="96">
        <f t="shared" si="9"/>
        <v>0</v>
      </c>
      <c r="G167" s="24">
        <v>150</v>
      </c>
      <c r="H167" s="260"/>
      <c r="I167" s="131"/>
    </row>
    <row r="168" spans="1:23" x14ac:dyDescent="0.25">
      <c r="A168" s="2"/>
      <c r="B168" s="2"/>
      <c r="C168" s="2"/>
      <c r="D168" s="2"/>
      <c r="E168" s="68"/>
      <c r="F168" s="95">
        <f t="shared" ref="F168:F194" si="12">SUM(G168-E168)</f>
        <v>0</v>
      </c>
      <c r="G168" s="2"/>
      <c r="H168" s="259"/>
      <c r="I168" s="9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x14ac:dyDescent="0.25">
      <c r="A169" s="46">
        <v>2405</v>
      </c>
      <c r="B169" s="43" t="s">
        <v>62</v>
      </c>
      <c r="C169" s="43"/>
      <c r="D169" s="44" t="e">
        <f>SUM(#REF!)</f>
        <v>#REF!</v>
      </c>
      <c r="E169" s="40">
        <v>2000</v>
      </c>
      <c r="F169" s="94">
        <f t="shared" si="12"/>
        <v>-1000</v>
      </c>
      <c r="G169" s="40">
        <v>1000</v>
      </c>
      <c r="H169" s="251">
        <v>1000</v>
      </c>
      <c r="I169" s="48">
        <v>1000</v>
      </c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x14ac:dyDescent="0.25">
      <c r="A170" s="16" t="s">
        <v>63</v>
      </c>
      <c r="B170" s="16" t="s">
        <v>64</v>
      </c>
      <c r="C170" s="16"/>
      <c r="D170" s="27"/>
      <c r="E170" s="66">
        <v>2000</v>
      </c>
      <c r="F170" s="99">
        <f t="shared" si="12"/>
        <v>-1000</v>
      </c>
      <c r="G170" s="32">
        <v>1000</v>
      </c>
      <c r="H170" s="237">
        <v>1000</v>
      </c>
      <c r="I170" s="131">
        <v>1000</v>
      </c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x14ac:dyDescent="0.25">
      <c r="A171" s="16"/>
      <c r="B171" s="16"/>
      <c r="C171" s="16" t="s">
        <v>90</v>
      </c>
      <c r="D171" s="24"/>
      <c r="E171" s="41"/>
      <c r="F171" s="96"/>
      <c r="G171" s="18"/>
      <c r="H171" s="241"/>
      <c r="I171" s="5"/>
    </row>
    <row r="172" spans="1:23" x14ac:dyDescent="0.25">
      <c r="A172" s="51"/>
      <c r="B172" s="51">
        <v>4</v>
      </c>
      <c r="C172" s="51" t="s">
        <v>65</v>
      </c>
      <c r="D172" s="52"/>
      <c r="E172" s="53">
        <v>2000</v>
      </c>
      <c r="F172" s="97">
        <f t="shared" si="12"/>
        <v>-1000</v>
      </c>
      <c r="G172" s="75">
        <v>1000</v>
      </c>
      <c r="H172" s="248"/>
      <c r="I172" s="267"/>
    </row>
    <row r="173" spans="1:23" x14ac:dyDescent="0.25">
      <c r="A173" s="57"/>
      <c r="B173" s="57">
        <v>42</v>
      </c>
      <c r="C173" s="57" t="s">
        <v>58</v>
      </c>
      <c r="D173" s="58"/>
      <c r="E173" s="64">
        <v>2000</v>
      </c>
      <c r="F173" s="98">
        <f t="shared" si="12"/>
        <v>-1000</v>
      </c>
      <c r="G173" s="65">
        <v>1000</v>
      </c>
      <c r="H173" s="240">
        <v>1000</v>
      </c>
      <c r="I173" s="58">
        <v>1000</v>
      </c>
    </row>
    <row r="174" spans="1:23" x14ac:dyDescent="0.25">
      <c r="A174" s="1"/>
      <c r="B174" s="1">
        <v>424</v>
      </c>
      <c r="C174" s="1" t="s">
        <v>60</v>
      </c>
      <c r="D174" s="18"/>
      <c r="E174" s="41">
        <v>2000</v>
      </c>
      <c r="F174" s="96">
        <f t="shared" si="12"/>
        <v>-1000</v>
      </c>
      <c r="G174" s="18">
        <v>1000</v>
      </c>
      <c r="H174" s="241"/>
      <c r="I174" s="5"/>
    </row>
    <row r="175" spans="1:23" x14ac:dyDescent="0.25">
      <c r="A175" s="1"/>
      <c r="B175" s="1"/>
      <c r="C175" s="1"/>
      <c r="D175" s="18"/>
      <c r="E175" s="41"/>
      <c r="F175" s="96"/>
      <c r="G175" s="18"/>
      <c r="H175" s="241"/>
      <c r="I175" s="5"/>
    </row>
    <row r="176" spans="1:23" x14ac:dyDescent="0.25">
      <c r="A176" s="46">
        <v>9108</v>
      </c>
      <c r="B176" s="43" t="s">
        <v>129</v>
      </c>
      <c r="C176" s="43"/>
      <c r="D176" s="48"/>
      <c r="E176" s="47">
        <v>0</v>
      </c>
      <c r="F176" s="94">
        <f t="shared" si="12"/>
        <v>192237</v>
      </c>
      <c r="G176" s="48">
        <v>192237</v>
      </c>
      <c r="H176" s="253">
        <v>0</v>
      </c>
      <c r="I176" s="48">
        <v>0</v>
      </c>
    </row>
    <row r="177" spans="1:9" x14ac:dyDescent="0.25">
      <c r="A177" s="16" t="s">
        <v>128</v>
      </c>
      <c r="B177" s="16" t="s">
        <v>130</v>
      </c>
      <c r="C177" s="16"/>
      <c r="D177" s="14"/>
      <c r="E177" s="66">
        <v>0</v>
      </c>
      <c r="F177" s="95">
        <f t="shared" si="12"/>
        <v>192237</v>
      </c>
      <c r="G177" s="14">
        <v>192237</v>
      </c>
      <c r="H177" s="242">
        <v>0</v>
      </c>
      <c r="I177" s="14">
        <v>0</v>
      </c>
    </row>
    <row r="178" spans="1:9" x14ac:dyDescent="0.25">
      <c r="A178" s="1"/>
      <c r="B178" s="1"/>
      <c r="C178" s="16" t="s">
        <v>127</v>
      </c>
      <c r="D178" s="18"/>
      <c r="E178" s="41"/>
      <c r="F178" s="95"/>
      <c r="G178" s="18"/>
      <c r="H178" s="241"/>
      <c r="I178" s="5"/>
    </row>
    <row r="179" spans="1:9" x14ac:dyDescent="0.25">
      <c r="A179" s="51"/>
      <c r="B179" s="51">
        <v>3</v>
      </c>
      <c r="C179" s="51" t="s">
        <v>3</v>
      </c>
      <c r="D179" s="75"/>
      <c r="E179" s="121">
        <v>0</v>
      </c>
      <c r="F179" s="97">
        <f t="shared" si="12"/>
        <v>27080</v>
      </c>
      <c r="G179" s="52">
        <v>27080</v>
      </c>
      <c r="H179" s="261"/>
      <c r="I179" s="267"/>
    </row>
    <row r="180" spans="1:9" x14ac:dyDescent="0.25">
      <c r="A180" s="57"/>
      <c r="B180" s="57">
        <v>31</v>
      </c>
      <c r="C180" s="57" t="s">
        <v>4</v>
      </c>
      <c r="D180" s="58"/>
      <c r="E180" s="64">
        <v>0</v>
      </c>
      <c r="F180" s="98">
        <f t="shared" si="12"/>
        <v>26580</v>
      </c>
      <c r="G180" s="58">
        <v>26580</v>
      </c>
      <c r="H180" s="245">
        <v>0</v>
      </c>
      <c r="I180" s="58">
        <v>0</v>
      </c>
    </row>
    <row r="181" spans="1:9" x14ac:dyDescent="0.25">
      <c r="A181" s="1"/>
      <c r="B181" s="1">
        <v>311</v>
      </c>
      <c r="C181" s="1" t="s">
        <v>5</v>
      </c>
      <c r="D181" s="18"/>
      <c r="E181" s="41">
        <v>0</v>
      </c>
      <c r="F181" s="96">
        <f t="shared" si="12"/>
        <v>21777</v>
      </c>
      <c r="G181" s="18">
        <v>21777</v>
      </c>
      <c r="H181" s="241"/>
      <c r="I181" s="58"/>
    </row>
    <row r="182" spans="1:9" x14ac:dyDescent="0.25">
      <c r="A182" s="1"/>
      <c r="B182" s="1">
        <v>312</v>
      </c>
      <c r="C182" s="1" t="s">
        <v>6</v>
      </c>
      <c r="D182" s="18"/>
      <c r="E182" s="41">
        <v>0</v>
      </c>
      <c r="F182" s="96">
        <f t="shared" si="12"/>
        <v>500</v>
      </c>
      <c r="G182" s="18">
        <v>500</v>
      </c>
      <c r="H182" s="241"/>
      <c r="I182" s="58"/>
    </row>
    <row r="183" spans="1:9" x14ac:dyDescent="0.25">
      <c r="A183" s="1"/>
      <c r="B183" s="1">
        <v>313</v>
      </c>
      <c r="C183" s="1" t="s">
        <v>7</v>
      </c>
      <c r="D183" s="18"/>
      <c r="E183" s="41">
        <v>0</v>
      </c>
      <c r="F183" s="96">
        <f t="shared" si="12"/>
        <v>4303</v>
      </c>
      <c r="G183" s="18">
        <v>4303</v>
      </c>
      <c r="H183" s="241"/>
      <c r="I183" s="58"/>
    </row>
    <row r="184" spans="1:9" x14ac:dyDescent="0.25">
      <c r="A184" s="61"/>
      <c r="B184" s="61">
        <v>32</v>
      </c>
      <c r="C184" s="61" t="s">
        <v>8</v>
      </c>
      <c r="D184" s="62"/>
      <c r="E184" s="64">
        <v>0</v>
      </c>
      <c r="F184" s="98">
        <f t="shared" si="12"/>
        <v>500</v>
      </c>
      <c r="G184" s="62">
        <v>500</v>
      </c>
      <c r="H184" s="257">
        <v>0</v>
      </c>
      <c r="I184" s="58">
        <v>0</v>
      </c>
    </row>
    <row r="185" spans="1:9" x14ac:dyDescent="0.25">
      <c r="A185" s="1"/>
      <c r="B185" s="1">
        <v>321</v>
      </c>
      <c r="C185" s="1" t="s">
        <v>9</v>
      </c>
      <c r="D185" s="18"/>
      <c r="E185" s="41">
        <v>0</v>
      </c>
      <c r="F185" s="96">
        <f t="shared" si="12"/>
        <v>500</v>
      </c>
      <c r="G185" s="18">
        <v>500</v>
      </c>
      <c r="H185" s="241"/>
      <c r="I185" s="58"/>
    </row>
    <row r="186" spans="1:9" x14ac:dyDescent="0.25">
      <c r="A186" s="1"/>
      <c r="B186" s="1"/>
      <c r="C186" s="16" t="s">
        <v>131</v>
      </c>
      <c r="D186" s="18"/>
      <c r="E186" s="41"/>
      <c r="F186" s="96"/>
      <c r="G186" s="18"/>
      <c r="H186" s="241"/>
      <c r="I186" s="58"/>
    </row>
    <row r="187" spans="1:9" x14ac:dyDescent="0.25">
      <c r="A187" s="100"/>
      <c r="B187" s="100">
        <v>3</v>
      </c>
      <c r="C187" s="100" t="s">
        <v>3</v>
      </c>
      <c r="D187" s="110"/>
      <c r="E187" s="102">
        <v>0</v>
      </c>
      <c r="F187" s="97">
        <f t="shared" si="12"/>
        <v>165157</v>
      </c>
      <c r="G187" s="110">
        <v>165157</v>
      </c>
      <c r="H187" s="256"/>
      <c r="I187" s="268"/>
    </row>
    <row r="188" spans="1:9" x14ac:dyDescent="0.25">
      <c r="A188" s="61"/>
      <c r="B188" s="61">
        <v>31</v>
      </c>
      <c r="C188" s="61" t="s">
        <v>4</v>
      </c>
      <c r="D188" s="62"/>
      <c r="E188" s="64">
        <v>0</v>
      </c>
      <c r="F188" s="98">
        <f t="shared" si="12"/>
        <v>153795</v>
      </c>
      <c r="G188" s="62">
        <v>153795</v>
      </c>
      <c r="H188" s="257">
        <v>0</v>
      </c>
      <c r="I188" s="58">
        <v>0</v>
      </c>
    </row>
    <row r="189" spans="1:9" x14ac:dyDescent="0.25">
      <c r="A189" s="1"/>
      <c r="B189" s="1">
        <v>311</v>
      </c>
      <c r="C189" s="1" t="s">
        <v>5</v>
      </c>
      <c r="D189" s="18"/>
      <c r="E189" s="41">
        <v>0</v>
      </c>
      <c r="F189" s="96">
        <f t="shared" si="12"/>
        <v>123000</v>
      </c>
      <c r="G189" s="18">
        <v>123000</v>
      </c>
      <c r="H189" s="241"/>
      <c r="I189" s="58"/>
    </row>
    <row r="190" spans="1:9" x14ac:dyDescent="0.25">
      <c r="A190" s="1"/>
      <c r="B190" s="1">
        <v>312</v>
      </c>
      <c r="C190" s="1" t="s">
        <v>6</v>
      </c>
      <c r="D190" s="18"/>
      <c r="E190" s="41">
        <v>0</v>
      </c>
      <c r="F190" s="96">
        <f t="shared" si="12"/>
        <v>10500</v>
      </c>
      <c r="G190" s="18">
        <v>10500</v>
      </c>
      <c r="H190" s="241"/>
      <c r="I190" s="58"/>
    </row>
    <row r="191" spans="1:9" x14ac:dyDescent="0.25">
      <c r="A191" s="1"/>
      <c r="B191" s="1">
        <v>313</v>
      </c>
      <c r="C191" s="1" t="s">
        <v>7</v>
      </c>
      <c r="D191" s="18"/>
      <c r="E191" s="41">
        <v>0</v>
      </c>
      <c r="F191" s="96">
        <f t="shared" si="12"/>
        <v>20295</v>
      </c>
      <c r="G191" s="18">
        <v>20295</v>
      </c>
      <c r="H191" s="241"/>
      <c r="I191" s="58"/>
    </row>
    <row r="192" spans="1:9" x14ac:dyDescent="0.25">
      <c r="A192" s="61"/>
      <c r="B192" s="61">
        <v>32</v>
      </c>
      <c r="C192" s="61" t="s">
        <v>8</v>
      </c>
      <c r="D192" s="62"/>
      <c r="E192" s="64">
        <v>0</v>
      </c>
      <c r="F192" s="98">
        <f t="shared" si="12"/>
        <v>11362</v>
      </c>
      <c r="G192" s="62">
        <v>11362</v>
      </c>
      <c r="H192" s="257">
        <v>0</v>
      </c>
      <c r="I192" s="58">
        <v>0</v>
      </c>
    </row>
    <row r="193" spans="1:9" ht="15.75" thickBot="1" x14ac:dyDescent="0.3">
      <c r="A193" s="90"/>
      <c r="B193" s="90">
        <v>321</v>
      </c>
      <c r="C193" s="90" t="s">
        <v>9</v>
      </c>
      <c r="D193" s="91"/>
      <c r="E193" s="122">
        <v>0</v>
      </c>
      <c r="F193" s="123">
        <f t="shared" si="12"/>
        <v>11362</v>
      </c>
      <c r="G193" s="91">
        <v>11362</v>
      </c>
      <c r="H193" s="262"/>
      <c r="I193" s="272"/>
    </row>
    <row r="194" spans="1:9" ht="15.75" thickBot="1" x14ac:dyDescent="0.3">
      <c r="A194" s="128"/>
      <c r="B194" s="129"/>
      <c r="C194" s="127" t="s">
        <v>23</v>
      </c>
      <c r="D194" s="126" t="e">
        <f>SUM(D32+D65+D73+D162+D169)</f>
        <v>#REF!</v>
      </c>
      <c r="E194" s="124">
        <f>SUM(E169,E162,E73,E65,E32)</f>
        <v>2691343</v>
      </c>
      <c r="F194" s="235">
        <f t="shared" si="12"/>
        <v>347188</v>
      </c>
      <c r="G194" s="125">
        <f>SUM(G32,G65,G73,G162,G169,G176)</f>
        <v>3038531</v>
      </c>
      <c r="H194" s="125">
        <f>SUM(H32,H65,H73,H162,H169)</f>
        <v>2815294</v>
      </c>
      <c r="I194" s="265">
        <v>2815294</v>
      </c>
    </row>
    <row r="195" spans="1:9" x14ac:dyDescent="0.25">
      <c r="I195" s="273"/>
    </row>
    <row r="196" spans="1:9" x14ac:dyDescent="0.25">
      <c r="C196" t="s">
        <v>24</v>
      </c>
    </row>
    <row r="198" spans="1:9" x14ac:dyDescent="0.25">
      <c r="C198" t="s">
        <v>151</v>
      </c>
      <c r="G198" t="s">
        <v>153</v>
      </c>
    </row>
    <row r="199" spans="1:9" x14ac:dyDescent="0.25">
      <c r="D199" s="20"/>
      <c r="E199" s="70"/>
      <c r="F199" s="70"/>
      <c r="G199" s="20" t="s">
        <v>154</v>
      </c>
      <c r="H199" s="19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</vt:lpstr>
      <vt:lpstr>PRIHODI</vt:lpstr>
      <vt:lpstr>RASHODI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Natali</cp:lastModifiedBy>
  <cp:lastPrinted>2021-12-22T11:41:45Z</cp:lastPrinted>
  <dcterms:created xsi:type="dcterms:W3CDTF">2013-12-16T13:46:06Z</dcterms:created>
  <dcterms:modified xsi:type="dcterms:W3CDTF">2022-01-05T00:52:47Z</dcterms:modified>
</cp:coreProperties>
</file>