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\Desktop\OŠ Divšići\FP 2020.G OŠ DIVŠIĆI\"/>
    </mc:Choice>
  </mc:AlternateContent>
  <xr:revisionPtr revIDLastSave="0" documentId="13_ncr:1_{CAFF5793-2A7D-413E-AF52-C4157E8CC51E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List1" sheetId="4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I112" i="3" l="1"/>
  <c r="I219" i="3"/>
  <c r="E14" i="3" l="1"/>
  <c r="E19" i="3"/>
  <c r="E25" i="3"/>
  <c r="E28" i="3"/>
  <c r="E34" i="3"/>
  <c r="E33" i="3" s="1"/>
  <c r="E32" i="3" s="1"/>
  <c r="E41" i="3"/>
  <c r="E40" i="3" s="1"/>
  <c r="E39" i="3" s="1"/>
  <c r="E45" i="3"/>
  <c r="E44" i="3" s="1"/>
  <c r="E43" i="3" s="1"/>
  <c r="E51" i="3"/>
  <c r="E55" i="3"/>
  <c r="E63" i="3"/>
  <c r="E62" i="3" s="1"/>
  <c r="E61" i="3" s="1"/>
  <c r="E73" i="3"/>
  <c r="E75" i="3"/>
  <c r="E82" i="3"/>
  <c r="E87" i="3"/>
  <c r="E112" i="3"/>
  <c r="E109" i="3" s="1"/>
  <c r="E115" i="3"/>
  <c r="E114" i="3" s="1"/>
  <c r="E121" i="3"/>
  <c r="E126" i="3"/>
  <c r="E130" i="3"/>
  <c r="E129" i="3" s="1"/>
  <c r="E134" i="3"/>
  <c r="E133" i="3" s="1"/>
  <c r="E140" i="3"/>
  <c r="E138" i="3" s="1"/>
  <c r="E137" i="3" s="1"/>
  <c r="E144" i="3"/>
  <c r="E146" i="3"/>
  <c r="E152" i="3"/>
  <c r="E155" i="3"/>
  <c r="E161" i="3"/>
  <c r="E160" i="3" s="1"/>
  <c r="E159" i="3" s="1"/>
  <c r="E158" i="3" s="1"/>
  <c r="E167" i="3"/>
  <c r="E166" i="3" s="1"/>
  <c r="E173" i="3"/>
  <c r="E172" i="3" s="1"/>
  <c r="E180" i="3"/>
  <c r="E179" i="3" s="1"/>
  <c r="E178" i="3" s="1"/>
  <c r="E177" i="3" s="1"/>
  <c r="E187" i="3"/>
  <c r="E186" i="3" s="1"/>
  <c r="E185" i="3" s="1"/>
  <c r="E184" i="3" s="1"/>
  <c r="E183" i="3" s="1"/>
  <c r="E207" i="3"/>
  <c r="E206" i="3" s="1"/>
  <c r="E205" i="3" s="1"/>
  <c r="E211" i="3"/>
  <c r="E210" i="3" s="1"/>
  <c r="E209" i="3" s="1"/>
  <c r="E151" i="3" l="1"/>
  <c r="E150" i="3" s="1"/>
  <c r="E149" i="3" s="1"/>
  <c r="E128" i="3"/>
  <c r="E165" i="3"/>
  <c r="E164" i="3" s="1"/>
  <c r="E72" i="3"/>
  <c r="E71" i="3" s="1"/>
  <c r="E70" i="3" s="1"/>
  <c r="E120" i="3"/>
  <c r="E119" i="3" s="1"/>
  <c r="E143" i="3"/>
  <c r="E142" i="3" s="1"/>
  <c r="E81" i="3"/>
  <c r="E24" i="3"/>
  <c r="E23" i="3" s="1"/>
  <c r="E22" i="3" s="1"/>
  <c r="E50" i="3"/>
  <c r="E49" i="3" s="1"/>
  <c r="E13" i="3"/>
  <c r="E12" i="3" s="1"/>
  <c r="E11" i="3" s="1"/>
  <c r="E204" i="3"/>
  <c r="E203" i="3" s="1"/>
  <c r="E108" i="3"/>
  <c r="E107" i="3" s="1"/>
  <c r="E31" i="3"/>
  <c r="E136" i="3"/>
  <c r="E60" i="3"/>
  <c r="E59" i="3"/>
  <c r="F22" i="2"/>
  <c r="D203" i="3"/>
  <c r="H203" i="3" s="1"/>
  <c r="I203" i="3" s="1"/>
  <c r="H204" i="3"/>
  <c r="I204" i="3" s="1"/>
  <c r="F208" i="3"/>
  <c r="E118" i="3" l="1"/>
  <c r="E48" i="3"/>
  <c r="E80" i="3"/>
  <c r="E10" i="3"/>
  <c r="F207" i="3"/>
  <c r="F206" i="3"/>
  <c r="F205" i="3"/>
  <c r="E79" i="3" l="1"/>
  <c r="E78" i="3" s="1"/>
  <c r="E69" i="3" s="1"/>
  <c r="E219" i="3" s="1"/>
  <c r="H10" i="4"/>
  <c r="H7" i="4"/>
  <c r="H8" i="4"/>
  <c r="H12" i="4"/>
  <c r="F36" i="2"/>
  <c r="D39" i="2"/>
  <c r="D32" i="2"/>
  <c r="D12" i="2"/>
  <c r="F14" i="2"/>
  <c r="F17" i="2"/>
  <c r="F18" i="2"/>
  <c r="F19" i="2"/>
  <c r="F20" i="2"/>
  <c r="F21" i="2"/>
  <c r="F23" i="2"/>
  <c r="F24" i="2"/>
  <c r="F25" i="2"/>
  <c r="F30" i="2"/>
  <c r="F35" i="2"/>
  <c r="F37" i="2"/>
  <c r="F41" i="2"/>
  <c r="F44" i="2"/>
  <c r="F47" i="2"/>
  <c r="F48" i="2"/>
  <c r="F50" i="2"/>
  <c r="F52" i="2"/>
  <c r="F57" i="2"/>
  <c r="F59" i="2"/>
  <c r="E45" i="2"/>
  <c r="E39" i="2"/>
  <c r="F39" i="2" s="1"/>
  <c r="E32" i="2"/>
  <c r="E12" i="2"/>
  <c r="F114" i="3"/>
  <c r="F64" i="3"/>
  <c r="F26" i="3"/>
  <c r="F27" i="3"/>
  <c r="F187" i="3"/>
  <c r="F188" i="3"/>
  <c r="F172" i="3"/>
  <c r="F152" i="3"/>
  <c r="F153" i="3"/>
  <c r="F154" i="3"/>
  <c r="F156" i="3"/>
  <c r="F151" i="3"/>
  <c r="F144" i="3"/>
  <c r="F146" i="3"/>
  <c r="F145" i="3"/>
  <c r="F147" i="3"/>
  <c r="F132" i="3"/>
  <c r="F135" i="3"/>
  <c r="F134" i="3"/>
  <c r="F139" i="3"/>
  <c r="F126" i="3"/>
  <c r="F87" i="3"/>
  <c r="F73" i="3"/>
  <c r="F75" i="3"/>
  <c r="F74" i="3"/>
  <c r="F76" i="3"/>
  <c r="F63" i="3"/>
  <c r="F55" i="3"/>
  <c r="F57" i="3"/>
  <c r="F51" i="3"/>
  <c r="F25" i="3"/>
  <c r="F28" i="3"/>
  <c r="F19" i="3"/>
  <c r="F14" i="3"/>
  <c r="F15" i="3"/>
  <c r="F16" i="3"/>
  <c r="F17" i="3"/>
  <c r="F18" i="3"/>
  <c r="F20" i="3"/>
  <c r="F29" i="3"/>
  <c r="F35" i="3"/>
  <c r="F36" i="3"/>
  <c r="F38" i="3"/>
  <c r="F42" i="3"/>
  <c r="F45" i="3"/>
  <c r="F46" i="3"/>
  <c r="F52" i="3"/>
  <c r="F53" i="3"/>
  <c r="F54" i="3"/>
  <c r="F56" i="3"/>
  <c r="F65" i="3"/>
  <c r="F83" i="3"/>
  <c r="F85" i="3"/>
  <c r="F86" i="3"/>
  <c r="F88" i="3"/>
  <c r="F89" i="3"/>
  <c r="F90" i="3"/>
  <c r="F91" i="3"/>
  <c r="F92" i="3"/>
  <c r="F102" i="3"/>
  <c r="F103" i="3"/>
  <c r="F104" i="3"/>
  <c r="F105" i="3"/>
  <c r="F113" i="3"/>
  <c r="F116" i="3"/>
  <c r="F122" i="3"/>
  <c r="F127" i="3"/>
  <c r="F131" i="3"/>
  <c r="F141" i="3"/>
  <c r="F162" i="3"/>
  <c r="F168" i="3"/>
  <c r="F169" i="3"/>
  <c r="F170" i="3"/>
  <c r="F171" i="3"/>
  <c r="F174" i="3"/>
  <c r="F175" i="3"/>
  <c r="F181" i="3"/>
  <c r="F212" i="3"/>
  <c r="F214" i="3"/>
  <c r="F215" i="3"/>
  <c r="F216" i="3"/>
  <c r="F217" i="3"/>
  <c r="F218" i="3"/>
  <c r="F11" i="4"/>
  <c r="F9" i="4" s="1"/>
  <c r="H6" i="4" l="1"/>
  <c r="F211" i="3"/>
  <c r="F180" i="3"/>
  <c r="F112" i="3"/>
  <c r="F34" i="3"/>
  <c r="F115" i="3"/>
  <c r="F130" i="3"/>
  <c r="F164" i="3"/>
  <c r="F173" i="3"/>
  <c r="F140" i="3"/>
  <c r="F41" i="3"/>
  <c r="F161" i="3"/>
  <c r="F24" i="3"/>
  <c r="F119" i="3"/>
  <c r="H11" i="4"/>
  <c r="H9" i="4" s="1"/>
  <c r="F32" i="2"/>
  <c r="E11" i="2"/>
  <c r="F109" i="3"/>
  <c r="F129" i="3"/>
  <c r="F160" i="3"/>
  <c r="F33" i="3"/>
  <c r="F39" i="3"/>
  <c r="F40" i="3"/>
  <c r="F210" i="3"/>
  <c r="F43" i="3"/>
  <c r="F44" i="3"/>
  <c r="F186" i="3"/>
  <c r="F179" i="3"/>
  <c r="F136" i="3"/>
  <c r="F133" i="3"/>
  <c r="F142" i="3"/>
  <c r="F48" i="3"/>
  <c r="F155" i="3"/>
  <c r="F137" i="3"/>
  <c r="D53" i="2"/>
  <c r="H217" i="3"/>
  <c r="I217" i="3" s="1"/>
  <c r="H214" i="3"/>
  <c r="I214" i="3" s="1"/>
  <c r="H211" i="3"/>
  <c r="I211" i="3" s="1"/>
  <c r="H180" i="3"/>
  <c r="I180" i="3" s="1"/>
  <c r="H177" i="3"/>
  <c r="I177" i="3" s="1"/>
  <c r="H173" i="3"/>
  <c r="I173" i="3" s="1"/>
  <c r="H172" i="3"/>
  <c r="I172" i="3" s="1"/>
  <c r="H164" i="3"/>
  <c r="I164" i="3" s="1"/>
  <c r="H161" i="3"/>
  <c r="I161" i="3" s="1"/>
  <c r="H158" i="3"/>
  <c r="I158" i="3" s="1"/>
  <c r="H152" i="3"/>
  <c r="I152" i="3" s="1"/>
  <c r="H149" i="3"/>
  <c r="I149" i="3" s="1"/>
  <c r="H140" i="3"/>
  <c r="I140" i="3" s="1"/>
  <c r="H130" i="3"/>
  <c r="I130" i="3" s="1"/>
  <c r="H126" i="3"/>
  <c r="I126" i="3" s="1"/>
  <c r="H115" i="3"/>
  <c r="I115" i="3" s="1"/>
  <c r="H104" i="3"/>
  <c r="I104" i="3" s="1"/>
  <c r="H91" i="3"/>
  <c r="I91" i="3" s="1"/>
  <c r="H87" i="3"/>
  <c r="I87" i="3" s="1"/>
  <c r="I60" i="3"/>
  <c r="I59" i="3"/>
  <c r="H55" i="3"/>
  <c r="I55" i="3" s="1"/>
  <c r="H45" i="3"/>
  <c r="I45" i="3" s="1"/>
  <c r="H41" i="3"/>
  <c r="I41" i="3" s="1"/>
  <c r="H34" i="3"/>
  <c r="I34" i="3" s="1"/>
  <c r="H51" i="3"/>
  <c r="I51" i="3" s="1"/>
  <c r="H31" i="3"/>
  <c r="I31" i="3" s="1"/>
  <c r="I28" i="3"/>
  <c r="H25" i="3"/>
  <c r="I25" i="3" s="1"/>
  <c r="I22" i="3"/>
  <c r="H19" i="3"/>
  <c r="I19" i="3" s="1"/>
  <c r="I14" i="3"/>
  <c r="I11" i="3"/>
  <c r="D167" i="3"/>
  <c r="D118" i="3"/>
  <c r="D125" i="3"/>
  <c r="F125" i="3" s="1"/>
  <c r="D124" i="3"/>
  <c r="F124" i="3" s="1"/>
  <c r="D123" i="3"/>
  <c r="F123" i="3" s="1"/>
  <c r="D101" i="3"/>
  <c r="D82" i="3"/>
  <c r="D84" i="3"/>
  <c r="F84" i="3" s="1"/>
  <c r="D50" i="3"/>
  <c r="D49" i="3"/>
  <c r="D37" i="3"/>
  <c r="F37" i="3" s="1"/>
  <c r="D32" i="3"/>
  <c r="F209" i="3" l="1"/>
  <c r="F50" i="3"/>
  <c r="F49" i="3"/>
  <c r="F185" i="3"/>
  <c r="F31" i="3"/>
  <c r="D45" i="2"/>
  <c r="F53" i="2"/>
  <c r="F159" i="3"/>
  <c r="F158" i="3"/>
  <c r="F79" i="3"/>
  <c r="F150" i="3"/>
  <c r="F149" i="3"/>
  <c r="F13" i="3"/>
  <c r="F22" i="3"/>
  <c r="F23" i="3"/>
  <c r="I10" i="3"/>
  <c r="D78" i="3"/>
  <c r="F82" i="3"/>
  <c r="D107" i="3"/>
  <c r="F108" i="3"/>
  <c r="H118" i="3"/>
  <c r="I118" i="3" s="1"/>
  <c r="F178" i="3"/>
  <c r="F177" i="3"/>
  <c r="F32" i="3"/>
  <c r="D100" i="3"/>
  <c r="F101" i="3"/>
  <c r="D166" i="3"/>
  <c r="F167" i="3"/>
  <c r="F62" i="3"/>
  <c r="F60" i="3"/>
  <c r="F59" i="3"/>
  <c r="F61" i="3"/>
  <c r="F143" i="3"/>
  <c r="F71" i="3"/>
  <c r="H82" i="3"/>
  <c r="I82" i="3" s="1"/>
  <c r="H101" i="3"/>
  <c r="I101" i="3" s="1"/>
  <c r="H167" i="3"/>
  <c r="I167" i="3" s="1"/>
  <c r="D121" i="3"/>
  <c r="F121" i="3" s="1"/>
  <c r="D81" i="3"/>
  <c r="F81" i="3" s="1"/>
  <c r="F203" i="3" l="1"/>
  <c r="F204" i="3"/>
  <c r="F184" i="3"/>
  <c r="F45" i="2"/>
  <c r="D11" i="2"/>
  <c r="F128" i="3"/>
  <c r="F118" i="3"/>
  <c r="F70" i="3"/>
  <c r="F12" i="3"/>
  <c r="D165" i="3"/>
  <c r="F165" i="3" s="1"/>
  <c r="F166" i="3"/>
  <c r="D99" i="3"/>
  <c r="F100" i="3"/>
  <c r="I107" i="3"/>
  <c r="F107" i="3"/>
  <c r="H78" i="3"/>
  <c r="I78" i="3" s="1"/>
  <c r="F78" i="3"/>
  <c r="D120" i="3"/>
  <c r="F120" i="3" s="1"/>
  <c r="H121" i="3"/>
  <c r="I121" i="3" s="1"/>
  <c r="F183" i="3" l="1"/>
  <c r="F69" i="3"/>
  <c r="F11" i="2"/>
  <c r="F11" i="3"/>
  <c r="F10" i="3"/>
  <c r="D98" i="3"/>
  <c r="F99" i="3"/>
  <c r="F12" i="2" l="1"/>
  <c r="H98" i="3"/>
  <c r="I98" i="3" s="1"/>
  <c r="F98" i="3"/>
  <c r="D219" i="3"/>
  <c r="F219" i="3" l="1"/>
</calcChain>
</file>

<file path=xl/sharedStrings.xml><?xml version="1.0" encoding="utf-8"?>
<sst xmlns="http://schemas.openxmlformats.org/spreadsheetml/2006/main" count="365" uniqueCount="200">
  <si>
    <t>ŠIFRA</t>
  </si>
  <si>
    <t>RAČUN</t>
  </si>
  <si>
    <t>OPIS</t>
  </si>
  <si>
    <t>RASHODI POSLOVANJA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</si>
  <si>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</si>
  <si>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</si>
  <si>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</si>
  <si>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</si>
  <si>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</si>
  <si>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</si>
  <si>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A210101</t>
  </si>
  <si>
    <t xml:space="preserve">RASHODI ZA MATERIJAL I ENERGIJU </t>
  </si>
  <si>
    <t>RASHODI ZA USLUGE</t>
  </si>
  <si>
    <t>OSTALI NESPOMENUTI RASHODI POSLOVANJA</t>
  </si>
  <si>
    <t>FINANCIJSKI RASHODI</t>
  </si>
  <si>
    <t>OSTALI FINANCIJSKI RASHODI</t>
  </si>
  <si>
    <t>A210102</t>
  </si>
  <si>
    <t>2102</t>
  </si>
  <si>
    <t>A210201</t>
  </si>
  <si>
    <t>RASHODI ZA MATERIJAL I ENERGIJU</t>
  </si>
  <si>
    <t>2301</t>
  </si>
  <si>
    <t>A230106</t>
  </si>
  <si>
    <t xml:space="preserve">MATERIJALNI RASHODI </t>
  </si>
  <si>
    <t>SVEUKUPNO</t>
  </si>
  <si>
    <t xml:space="preserve">                                                                     M.P.</t>
  </si>
  <si>
    <t>Predsjednik Školskog odbora:</t>
  </si>
  <si>
    <t>PRIHODI POSLOVANJA</t>
  </si>
  <si>
    <t xml:space="preserve">           PRIHODI I PRIMICI ISKAZANI PO VRSTAMA</t>
  </si>
  <si>
    <t>PRIHODI</t>
  </si>
  <si>
    <t>VRSTA PRIHODA</t>
  </si>
  <si>
    <t>OSNOVNA ŠKOLA DIVŠIĆI</t>
  </si>
  <si>
    <t>DIVŠIĆI 5, 52206 MARČANA</t>
  </si>
  <si>
    <t xml:space="preserve">OSTALI NESP. RASHODI POSLOVANJA </t>
  </si>
  <si>
    <t>PROGRAM: REDOVNA DJELATNOST OSNOVNIH ŠKOLA - MINIMALNI STANDARD</t>
  </si>
  <si>
    <t>PROGRAM: REDOVNA DJELATNOST OSNOVNIH ŠKOLA - IZNAD STANDARDA</t>
  </si>
  <si>
    <t>PRIHODI UKUPNO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</si>
  <si>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</si>
  <si>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</si>
  <si>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</si>
  <si>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</si>
  <si>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</si>
  <si>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</si>
  <si>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</si>
  <si>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</si>
  <si>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</si>
  <si>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A210103</t>
  </si>
  <si>
    <t>A230163</t>
  </si>
  <si>
    <t>AKTIVNOST: Izleti i terenska nastava</t>
  </si>
  <si>
    <t>NAKNADA TROŠKOVA ZAPOSLENIMA</t>
  </si>
  <si>
    <t>A230148</t>
  </si>
  <si>
    <t>POMOĆI IZ INOZ.I OD SUBJEKATA UNUTAR OPĆEG PRORAČUNA</t>
  </si>
  <si>
    <t>A230130</t>
  </si>
  <si>
    <t>A230199</t>
  </si>
  <si>
    <t>A230184</t>
  </si>
  <si>
    <t>AKTIVNOST: Izborni i dodatni programi</t>
  </si>
  <si>
    <t>PRIHODI OD ADMINIST.PRISTOJBI I PO POSEBNIM PROPISIMA</t>
  </si>
  <si>
    <t>OPĆI DIO</t>
  </si>
  <si>
    <t>Predsjednik školskog odbora:</t>
  </si>
  <si>
    <t>Darian Divšić</t>
  </si>
  <si>
    <t>Izvor financiranja: 48005 Dec.sredstva za OŠ - Prihodi od županijskog proračuna IŽ</t>
  </si>
  <si>
    <t>NAKNADE GRAĐ.I KUĆANSTVIMA NA TEMELJU OSIGURANJA I DR.NAKNADE</t>
  </si>
  <si>
    <t>OSTELE NAKNADE GRAĐANIMA I KUĆANSTVIMA IZ PRORAČUNA</t>
  </si>
  <si>
    <t xml:space="preserve">Izvor financiranja: 32300 vlastiti prihodi osnovnih škola </t>
  </si>
  <si>
    <t>Izvor financiranja: 55254 Općina Marčana za prorač.korisnike - voda za BK Divšići</t>
  </si>
  <si>
    <t>Izvor financiranja: 11001 Nenamjenski prih.i prim - Prihodi od županij. proračuna  IŽ</t>
  </si>
  <si>
    <t>Izvor financiranja: 47300 Prihodi za pos.namj.za OŠ - sufinanc.od strane roditelja</t>
  </si>
  <si>
    <t>Izvor financiranja: 47300 Prihodi za posebne namjene na osnovne škole</t>
  </si>
  <si>
    <t>Izvor financiranja: 11001 Namjenski prihodi i primici - Prihodi od županij.pror.IŽ</t>
  </si>
  <si>
    <t>RASHODI ZA NABAVU NEFINANCIJSKE IMOVINE</t>
  </si>
  <si>
    <t>RASHODI ZA NABAVU PROIZVEDENE DUGOTRAJNE IMOVINE</t>
  </si>
  <si>
    <t>POSTROJENJA I OPREMA</t>
  </si>
  <si>
    <t>KNJIGE</t>
  </si>
  <si>
    <t>Izvor financiranja: 53060 Ministarstvo poljoprivrede za proračunske korisnike</t>
  </si>
  <si>
    <t>PROGRAM: OPREMANJE U OSNOVNIM ŠKOLAMA</t>
  </si>
  <si>
    <t>K240502</t>
  </si>
  <si>
    <t>AKTIVNOST: Opremanje knjižnica</t>
  </si>
  <si>
    <t>RASHODI ZA NABAVU NEFINANCIJE IMOVINE</t>
  </si>
  <si>
    <t>PROJEKCIJA PLANA ZA 2021. GODINU</t>
  </si>
  <si>
    <t>PLAN 2020.</t>
  </si>
  <si>
    <t>Namjenski prihodi i primici - Zavičajna nastava</t>
  </si>
  <si>
    <t>VIŠAK/MANJAK IZ PRETHODNE(IH) GODINE</t>
  </si>
  <si>
    <t xml:space="preserve">Urbroj: </t>
  </si>
  <si>
    <t xml:space="preserve">Klasa: </t>
  </si>
  <si>
    <t>Izvor financiranja: 72300 Prihodi od prodaje imovine za osnovne škole</t>
  </si>
  <si>
    <t>A210104</t>
  </si>
  <si>
    <t>A230116</t>
  </si>
  <si>
    <t>AKTIVNOST: Školski list, časopisi i knjige</t>
  </si>
  <si>
    <t>POMOĆI DANE U INOZEMSTVO I UNUTAR OPĆE DRŽAVE</t>
  </si>
  <si>
    <t>POMOĆI UNUTAR OPĆEG PRORAČUNA</t>
  </si>
  <si>
    <t>K240501</t>
  </si>
  <si>
    <t>Prijedlog plana 
za 2020.</t>
  </si>
  <si>
    <t>Projekcija plana
za 2021.</t>
  </si>
  <si>
    <t>Projekcija plana 
za 2022.</t>
  </si>
  <si>
    <t>PROJEKCIJA PLANA ZA 2022. GODINU</t>
  </si>
  <si>
    <t>Izvor financiranja: 62300 Donacije za osnovne škole</t>
  </si>
  <si>
    <t>AKTIVNOST: Produženi boravak</t>
  </si>
  <si>
    <t>1.IZMJ.FP2020.</t>
  </si>
  <si>
    <t>ENERGIJA</t>
  </si>
  <si>
    <t>PRISTOJBE I NAKNADE</t>
  </si>
  <si>
    <t>A230104</t>
  </si>
  <si>
    <t>Izvor financiranja 11001 Nenamjenski prihodi i primici</t>
  </si>
  <si>
    <t>RASHODI ZA ZAPOSLRNE</t>
  </si>
  <si>
    <t>AKTIVNOST: POMOĆNICI U NASTAVI</t>
  </si>
  <si>
    <t>Izvor finciranja: Vlastiti prihodi sufinanciranje od strane učitelja</t>
  </si>
  <si>
    <t>KNJIGE, UMJ.DJELA I OST.IZLOŽB.VRIJEDN.(knjige za učenike)</t>
  </si>
  <si>
    <t>LICENCE</t>
  </si>
  <si>
    <t>RASHODI ZA NABAVU NEPROIZVEDENE DUGOTRAJNE IMOVINE</t>
  </si>
  <si>
    <t>NAKNADA GRAĐANIMA I KUĆANSTVIMA</t>
  </si>
  <si>
    <t>NAKNADA GRAĐANIMA I KUĆANSTVIMA U NARAVI</t>
  </si>
  <si>
    <t>AKTIVNOST: Prihodi učenika s posebnim potrebama</t>
  </si>
  <si>
    <t>A230203</t>
  </si>
  <si>
    <t>A240101</t>
  </si>
  <si>
    <t>Izvor financiranja: 48006 Decentralizirana sredstva za kapitalno ulaganje OŠ</t>
  </si>
  <si>
    <t>PROGRAM : OBRAZOVANJE IZNAD STANDARDA</t>
  </si>
  <si>
    <r>
      <t xml:space="preserve">                                           </t>
    </r>
    <r>
      <rPr>
        <b/>
        <sz val="10"/>
        <color indexed="8"/>
        <rFont val="Calibri"/>
        <family val="2"/>
        <charset val="238"/>
      </rPr>
      <t>RASHODI I IZDACI PREMA PRORAČUNSKOJ KLASIFIKACIJI</t>
    </r>
  </si>
  <si>
    <t>1.IZMJ.FP 2020.</t>
  </si>
  <si>
    <t>400-02/20-01/01</t>
  </si>
  <si>
    <t xml:space="preserve"> AKTIVNOST: Materijalni rashodi OŠ po kriterijima -67111</t>
  </si>
  <si>
    <t>AKTIVNOST: Materijalni rashodi OŠ po stvarnom trošku 67111</t>
  </si>
  <si>
    <t>AKTIVNOST: Materijalni rashodi OŠ po stvarnom trošku - drugi izvori -65264</t>
  </si>
  <si>
    <t>AKTIVNOST: Plaće i drugi rashodi za zaposlene osnovnih škola- 63612</t>
  </si>
  <si>
    <t>AKTIVNOST: Materijalni rashodi OŠ po stvarnom trošku - iznad standarda-67111</t>
  </si>
  <si>
    <t>Izvor financiranja: 55254 Općina Marčana za proračunske korisnike -63613</t>
  </si>
  <si>
    <t>Izvor financiranja: 55254 Općina Marčana za proračunske korisnike-63613</t>
  </si>
  <si>
    <t>Izvor financiranja: 58300 Ostale institucije za osnovne škole-63613</t>
  </si>
  <si>
    <t>Izvor: 53082 MZO za proračunske korisnike-63611</t>
  </si>
  <si>
    <t>AKTIVNOST: Zavičajna nastava -67111</t>
  </si>
  <si>
    <t>AKTIVNOST: Medni dani -63811</t>
  </si>
  <si>
    <t>AKTIVNOST: Školski namještaj i oprema-67111</t>
  </si>
  <si>
    <t>Izvor financiranja: 53082 MZO za proračunske korisnike -63612</t>
  </si>
  <si>
    <t>Prihodi iz proračuna IŽ po kriterijima</t>
  </si>
  <si>
    <t>Prihodi iz proračuna IŽ po stvarnom trošku</t>
  </si>
  <si>
    <t>Pomoći pror.korisn.iz proračuna koji im nije nadležan - MZO- udžbenici</t>
  </si>
  <si>
    <t>Pomoći pror.korisn.iz proračuna koji im nije nadležan - MZO- TUR</t>
  </si>
  <si>
    <t>Pomoći pror.korisn.iz proračuna koji im nije nadležan - MZO- kurik. I licence</t>
  </si>
  <si>
    <t>Pomoći pror.korisn.iz proračuna koji im nije nadležan - MZO- knjižnica</t>
  </si>
  <si>
    <t>Prihodi iz proračuna IŽ iznad standarda</t>
  </si>
  <si>
    <t>Prihodi iz proračuna IŽ- iznad standarda-PUN-ugovor</t>
  </si>
  <si>
    <t>Pomoći pror.korisn.iz proračuna koji im nije nadležan - školska shema</t>
  </si>
  <si>
    <t>Pomoći pror.korisn.iz proračuna koji im nije nadležan - OPĆINA- boravak</t>
  </si>
  <si>
    <t>Pomoći pror.korisn.iz proračuna koji im nije nadležan - TZ-Općine-Zavičajna</t>
  </si>
  <si>
    <t>Prihodi po posebnim propisima - školski obrok</t>
  </si>
  <si>
    <t>Prihodi po posebnim propisima - turističke agencije</t>
  </si>
  <si>
    <t>Prihodi iz proračuna IŽ - Invest.održ.OŠ-minimalni standard</t>
  </si>
  <si>
    <t>Pomoći pror.korisn.iz proračuna koji im nije nadležan - medni dani</t>
  </si>
  <si>
    <t>PROGRAM : OPREMANJE U OSNOVNIM ŠKOLAMA</t>
  </si>
  <si>
    <t>PROGRAM : REDOVNA DJELATNOST OŠ- minimalni standard</t>
  </si>
  <si>
    <t>PROGRAM : REDOVNA DJELATNOST OŠ- iznad standarda</t>
  </si>
  <si>
    <t>Pomoći pror.korisn.iz proračuna koji im nije nadležan - OPĆINA- ugov.-Zavič.</t>
  </si>
  <si>
    <t>Pomoći pror.korisn.iz proračuna koji im nije nadležan - OPĆINA- soc.program</t>
  </si>
  <si>
    <t>A230107</t>
  </si>
  <si>
    <t>PRIHODI IZ  ŽUPANIJE</t>
  </si>
  <si>
    <t>Prihodi od prodaje proizv.i robe te pruženih usluga - VP</t>
  </si>
  <si>
    <t>PRIHODI OD PRODAJE PROIZV.I ROBE TE PRUŽENIH USLUGA</t>
  </si>
  <si>
    <t>PROGRAM: INVESTICIJSKO ODRŽAVANJE OSNOVNIH ŠKOLA</t>
  </si>
  <si>
    <t xml:space="preserve">Pomoći pror.korisn.iz proračuna koji im nije nadležan </t>
  </si>
  <si>
    <t xml:space="preserve">Prihodi po posebnim propisima </t>
  </si>
  <si>
    <t>2. IZMJ.FP 2020.</t>
  </si>
  <si>
    <t>1. IZMJ.FP 2020.</t>
  </si>
  <si>
    <t>Izvor Izvor financiranja: 53082 MZO za proračunske korisnike</t>
  </si>
  <si>
    <t>AKTIVNOST: Školska kuhinja - 65264</t>
  </si>
  <si>
    <t xml:space="preserve">Izvor financiranja: 55263 Općina Medulin za proračunske korisnike </t>
  </si>
  <si>
    <t>Izvor financiranja: 53082 MZO za proračunske korisnike - 63612</t>
  </si>
  <si>
    <t>Izvor financiranja: 53082 Minist.znanosti i obraz.za prorač.korisnike -63611</t>
  </si>
  <si>
    <t>AKTIVNOST: Školska shema - 63811</t>
  </si>
  <si>
    <t>A230205</t>
  </si>
  <si>
    <t>Aktivnost: Sredstva zaštite protiv COVID-19</t>
  </si>
  <si>
    <t>Izvor financiranja: 11001 Nenamjenski prihodi i primici - IŽ</t>
  </si>
  <si>
    <t>AKTIVNOST: Investicijsko održavanje OŠ - minimalni standard</t>
  </si>
  <si>
    <t>Izvor financiranja:  48005 Decentralizirana sredstva za osnovne škole</t>
  </si>
  <si>
    <t>Datum: 14.12.2020.</t>
  </si>
  <si>
    <t xml:space="preserve">                                    2. izmjene FINANCIJSKOG PLANA za 2020.g. i projekcije za 2021.g.i 2022.g.</t>
  </si>
  <si>
    <t>2.IZMJENE FP 2020G.</t>
  </si>
  <si>
    <t>Pomoći pror.korisn. iz proračuna koji im nije nadležan-MZO -plaće</t>
  </si>
  <si>
    <t>PROGRAM: PROGRAMI OBRAZOVANJA IZNAD STANDARDA</t>
  </si>
  <si>
    <t>Pomoći pror.korisn.iz proračuna koji im nije nadležan - OPĆINA MEDULIN- soc.program</t>
  </si>
  <si>
    <t>Pomoći pror.korisn.iz proračuna koji im nije nadležan - OPĆINA - voda</t>
  </si>
  <si>
    <t>Nenamjenski prihodi i primici - Sredstva zaštite protiv COVID-19</t>
  </si>
  <si>
    <t>Prihodi iz proračuna IŽ - dec.sredstva za kapitalno za OŠ</t>
  </si>
  <si>
    <t>Prihodi po posebnim propisima</t>
  </si>
  <si>
    <t>2. izmjene FINANCIJSKOG PLANA za 2020.g.i projekcije za 2021.g. i 2022.g.</t>
  </si>
  <si>
    <t>2. IZMJENE FINANCIJSKOG PLANA OŠ DIVŠIĆI ZA 2020. G. I                                                                                                                                                PROJEKCIJA PLANA ZA  2021. I 2022. GODINU</t>
  </si>
  <si>
    <t>1.izjene FP za 2020.g.</t>
  </si>
  <si>
    <t>1.izmjene         FP za 2020.g.</t>
  </si>
  <si>
    <t>PROJEKC.2021.</t>
  </si>
  <si>
    <t>PROJEKC.2022.</t>
  </si>
  <si>
    <t>1. IZMJENE FP 2020.</t>
  </si>
  <si>
    <t>Divšići, 14.12.2020.</t>
  </si>
  <si>
    <t>1.izmjene FP 2020.</t>
  </si>
  <si>
    <t>1.izmjene FP za 2020</t>
  </si>
  <si>
    <t>1. izjene FP za 2020.</t>
  </si>
  <si>
    <t>2.izmjene FP za 2020.</t>
  </si>
  <si>
    <t>2. izmjene FP 2020.</t>
  </si>
  <si>
    <t>NAKNADE GRAĐANIMA I KUĆANSTVIMA U NARAVI</t>
  </si>
  <si>
    <t>Donacije od pravnih i fizičkih osoba izvan općeg proračuna</t>
  </si>
  <si>
    <t>PROGRAM: ŠKOLSKI NAMJEŠTAJ I OPREMA</t>
  </si>
  <si>
    <t>Izvor financiranja: 47300 Prihodi za posebne namjene za OŠ - suf.roditelja-65264</t>
  </si>
  <si>
    <t>Klasa: 400-02/20-01/01</t>
  </si>
  <si>
    <t>Urbroj: 2168_07-04-20-3</t>
  </si>
  <si>
    <t>2168-07-04-20-3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</si>
</sst>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MS Sans Serif"/>
      <charset val="238"/>
    </font>
    <font>
      <b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3" xfId="0" applyBorder="1"/>
    <xf numFmtId="0" fontId="0" fillId="0" borderId="4" xfId="0" applyBorder="1"/>
    <xf numFmtId="3" fontId="0" fillId="0" borderId="1" xfId="0" applyNumberForma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0" fillId="0" borderId="7" xfId="0" applyBorder="1"/>
    <xf numFmtId="0" fontId="2" fillId="0" borderId="9" xfId="0" applyFont="1" applyBorder="1" applyAlignment="1">
      <alignment horizontal="left"/>
    </xf>
    <xf numFmtId="0" fontId="7" fillId="0" borderId="1" xfId="0" applyFont="1" applyBorder="1"/>
    <xf numFmtId="3" fontId="7" fillId="0" borderId="1" xfId="0" applyNumberFormat="1" applyFont="1" applyBorder="1"/>
    <xf numFmtId="49" fontId="0" fillId="3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0" fillId="3" borderId="0" xfId="0" applyFill="1"/>
    <xf numFmtId="49" fontId="8" fillId="3" borderId="1" xfId="0" applyNumberFormat="1" applyFont="1" applyFill="1" applyBorder="1"/>
    <xf numFmtId="0" fontId="8" fillId="3" borderId="1" xfId="0" applyFont="1" applyFill="1" applyBorder="1"/>
    <xf numFmtId="0" fontId="8" fillId="3" borderId="0" xfId="0" applyFont="1" applyFill="1"/>
    <xf numFmtId="3" fontId="8" fillId="0" borderId="1" xfId="0" applyNumberFormat="1" applyFont="1" applyBorder="1"/>
    <xf numFmtId="49" fontId="8" fillId="0" borderId="1" xfId="0" applyNumberFormat="1" applyFont="1" applyBorder="1"/>
    <xf numFmtId="0" fontId="8" fillId="0" borderId="1" xfId="0" applyFont="1" applyBorder="1"/>
    <xf numFmtId="0" fontId="12" fillId="0" borderId="10" xfId="1" quotePrefix="1" applyFont="1" applyBorder="1" applyAlignment="1">
      <alignment horizontal="left" wrapText="1"/>
    </xf>
    <xf numFmtId="0" fontId="12" fillId="0" borderId="11" xfId="1" quotePrefix="1" applyFont="1" applyBorder="1" applyAlignment="1">
      <alignment horizontal="left" wrapText="1"/>
    </xf>
    <xf numFmtId="0" fontId="12" fillId="0" borderId="11" xfId="1" quotePrefix="1" applyFont="1" applyBorder="1" applyAlignment="1">
      <alignment horizontal="center" wrapText="1"/>
    </xf>
    <xf numFmtId="0" fontId="12" fillId="0" borderId="11" xfId="1" quotePrefix="1" applyNumberFormat="1" applyFont="1" applyFill="1" applyBorder="1" applyAlignment="1" applyProtection="1">
      <alignment horizontal="left"/>
    </xf>
    <xf numFmtId="0" fontId="13" fillId="0" borderId="1" xfId="1" applyNumberFormat="1" applyFont="1" applyFill="1" applyBorder="1" applyAlignment="1" applyProtection="1">
      <alignment horizontal="center" wrapText="1"/>
    </xf>
    <xf numFmtId="0" fontId="13" fillId="0" borderId="1" xfId="1" applyNumberFormat="1" applyFont="1" applyFill="1" applyBorder="1" applyAlignment="1" applyProtection="1">
      <alignment horizontal="center" vertical="center" wrapText="1"/>
    </xf>
    <xf numFmtId="3" fontId="12" fillId="0" borderId="1" xfId="1" applyNumberFormat="1" applyFont="1" applyBorder="1" applyAlignment="1">
      <alignment horizontal="right"/>
    </xf>
    <xf numFmtId="0" fontId="12" fillId="0" borderId="11" xfId="1" quotePrefix="1" applyFont="1" applyBorder="1" applyAlignment="1">
      <alignment horizontal="left"/>
    </xf>
    <xf numFmtId="0" fontId="12" fillId="0" borderId="11" xfId="1" applyNumberFormat="1" applyFont="1" applyFill="1" applyBorder="1" applyAlignment="1" applyProtection="1">
      <alignment wrapText="1"/>
    </xf>
    <xf numFmtId="0" fontId="17" fillId="0" borderId="11" xfId="1" applyNumberFormat="1" applyFont="1" applyFill="1" applyBorder="1" applyAlignment="1" applyProtection="1">
      <alignment wrapText="1"/>
    </xf>
    <xf numFmtId="0" fontId="17" fillId="0" borderId="11" xfId="1" applyNumberFormat="1" applyFont="1" applyFill="1" applyBorder="1" applyAlignment="1" applyProtection="1">
      <alignment horizontal="center" wrapText="1"/>
    </xf>
    <xf numFmtId="0" fontId="11" fillId="0" borderId="1" xfId="1" applyNumberFormat="1" applyFont="1" applyFill="1" applyBorder="1" applyAlignment="1" applyProtection="1"/>
    <xf numFmtId="0" fontId="0" fillId="0" borderId="1" xfId="0" applyFont="1" applyBorder="1"/>
    <xf numFmtId="3" fontId="0" fillId="0" borderId="1" xfId="0" applyNumberFormat="1" applyFont="1" applyBorder="1"/>
    <xf numFmtId="0" fontId="0" fillId="0" borderId="0" xfId="0" applyBorder="1"/>
    <xf numFmtId="3" fontId="0" fillId="0" borderId="0" xfId="0" applyNumberFormat="1" applyBorder="1"/>
    <xf numFmtId="14" fontId="0" fillId="0" borderId="0" xfId="0" applyNumberFormat="1" applyAlignment="1">
      <alignment horizontal="left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0" fillId="0" borderId="0" xfId="0" applyFont="1" applyBorder="1"/>
    <xf numFmtId="0" fontId="8" fillId="0" borderId="0" xfId="0" applyFont="1"/>
    <xf numFmtId="0" fontId="8" fillId="0" borderId="7" xfId="0" applyFont="1" applyBorder="1"/>
    <xf numFmtId="3" fontId="0" fillId="0" borderId="8" xfId="0" applyNumberFormat="1" applyFont="1" applyBorder="1"/>
    <xf numFmtId="3" fontId="0" fillId="0" borderId="0" xfId="0" applyNumberFormat="1"/>
    <xf numFmtId="49" fontId="0" fillId="0" borderId="1" xfId="0" applyNumberFormat="1" applyFill="1" applyBorder="1"/>
    <xf numFmtId="0" fontId="0" fillId="0" borderId="0" xfId="0" applyFill="1"/>
    <xf numFmtId="3" fontId="19" fillId="0" borderId="1" xfId="0" applyNumberFormat="1" applyFont="1" applyBorder="1"/>
    <xf numFmtId="3" fontId="19" fillId="0" borderId="1" xfId="0" applyNumberFormat="1" applyFont="1" applyFill="1" applyBorder="1"/>
    <xf numFmtId="3" fontId="19" fillId="3" borderId="1" xfId="0" applyNumberFormat="1" applyFont="1" applyFill="1" applyBorder="1"/>
    <xf numFmtId="3" fontId="20" fillId="0" borderId="1" xfId="0" applyNumberFormat="1" applyFont="1" applyBorder="1"/>
    <xf numFmtId="3" fontId="18" fillId="0" borderId="0" xfId="0" applyNumberFormat="1" applyFont="1"/>
    <xf numFmtId="3" fontId="0" fillId="0" borderId="0" xfId="0" applyNumberFormat="1" applyFont="1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" xfId="0" applyFont="1" applyBorder="1"/>
    <xf numFmtId="0" fontId="23" fillId="0" borderId="3" xfId="0" applyFont="1" applyBorder="1"/>
    <xf numFmtId="0" fontId="24" fillId="0" borderId="3" xfId="0" applyFont="1" applyBorder="1"/>
    <xf numFmtId="0" fontId="25" fillId="0" borderId="0" xfId="0" applyFont="1"/>
    <xf numFmtId="3" fontId="19" fillId="0" borderId="12" xfId="0" applyNumberFormat="1" applyFont="1" applyBorder="1"/>
    <xf numFmtId="0" fontId="19" fillId="0" borderId="1" xfId="0" applyFont="1" applyBorder="1"/>
    <xf numFmtId="3" fontId="1" fillId="0" borderId="1" xfId="0" applyNumberFormat="1" applyFont="1" applyBorder="1"/>
    <xf numFmtId="49" fontId="8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Border="1" applyAlignment="1">
      <alignment wrapText="1"/>
    </xf>
    <xf numFmtId="3" fontId="20" fillId="0" borderId="1" xfId="0" applyNumberFormat="1" applyFont="1" applyFill="1" applyBorder="1"/>
    <xf numFmtId="3" fontId="8" fillId="0" borderId="1" xfId="0" applyNumberFormat="1" applyFont="1" applyFill="1" applyBorder="1"/>
    <xf numFmtId="0" fontId="8" fillId="0" borderId="0" xfId="0" applyFont="1" applyFill="1"/>
    <xf numFmtId="0" fontId="19" fillId="0" borderId="0" xfId="0" applyFont="1"/>
    <xf numFmtId="3" fontId="7" fillId="2" borderId="1" xfId="0" applyNumberFormat="1" applyFont="1" applyFill="1" applyBorder="1"/>
    <xf numFmtId="3" fontId="26" fillId="3" borderId="1" xfId="0" applyNumberFormat="1" applyFont="1" applyFill="1" applyBorder="1"/>
    <xf numFmtId="49" fontId="8" fillId="2" borderId="1" xfId="0" applyNumberFormat="1" applyFont="1" applyFill="1" applyBorder="1"/>
    <xf numFmtId="0" fontId="8" fillId="2" borderId="1" xfId="0" applyFont="1" applyFill="1" applyBorder="1"/>
    <xf numFmtId="3" fontId="20" fillId="2" borderId="1" xfId="0" applyNumberFormat="1" applyFont="1" applyFill="1" applyBorder="1"/>
    <xf numFmtId="3" fontId="7" fillId="3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3" fontId="8" fillId="2" borderId="1" xfId="0" applyNumberFormat="1" applyFont="1" applyFill="1" applyBorder="1"/>
    <xf numFmtId="3" fontId="0" fillId="3" borderId="1" xfId="0" applyNumberFormat="1" applyFont="1" applyFill="1" applyBorder="1"/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center" vertical="center" wrapText="1"/>
    </xf>
    <xf numFmtId="49" fontId="0" fillId="4" borderId="1" xfId="0" applyNumberFormat="1" applyFill="1" applyBorder="1"/>
    <xf numFmtId="0" fontId="0" fillId="4" borderId="1" xfId="0" applyFill="1" applyBorder="1"/>
    <xf numFmtId="3" fontId="19" fillId="4" borderId="1" xfId="0" applyNumberFormat="1" applyFont="1" applyFill="1" applyBorder="1"/>
    <xf numFmtId="3" fontId="26" fillId="4" borderId="1" xfId="0" applyNumberFormat="1" applyFont="1" applyFill="1" applyBorder="1"/>
    <xf numFmtId="3" fontId="0" fillId="4" borderId="1" xfId="0" applyNumberFormat="1" applyFill="1" applyBorder="1"/>
    <xf numFmtId="0" fontId="0" fillId="4" borderId="0" xfId="0" applyFill="1"/>
    <xf numFmtId="49" fontId="18" fillId="0" borderId="1" xfId="0" applyNumberFormat="1" applyFont="1" applyBorder="1"/>
    <xf numFmtId="0" fontId="18" fillId="0" borderId="1" xfId="0" applyFont="1" applyBorder="1"/>
    <xf numFmtId="3" fontId="18" fillId="0" borderId="1" xfId="0" applyNumberFormat="1" applyFont="1" applyBorder="1"/>
    <xf numFmtId="0" fontId="18" fillId="0" borderId="0" xfId="0" applyFont="1"/>
    <xf numFmtId="0" fontId="0" fillId="0" borderId="1" xfId="0" applyFont="1" applyBorder="1" applyAlignment="1">
      <alignment wrapText="1"/>
    </xf>
    <xf numFmtId="49" fontId="18" fillId="3" borderId="1" xfId="0" applyNumberFormat="1" applyFont="1" applyFill="1" applyBorder="1"/>
    <xf numFmtId="0" fontId="18" fillId="3" borderId="1" xfId="0" applyFont="1" applyFill="1" applyBorder="1"/>
    <xf numFmtId="3" fontId="18" fillId="3" borderId="1" xfId="0" applyNumberFormat="1" applyFont="1" applyFill="1" applyBorder="1"/>
    <xf numFmtId="0" fontId="18" fillId="3" borderId="0" xfId="0" applyFont="1" applyFill="1"/>
    <xf numFmtId="3" fontId="28" fillId="3" borderId="1" xfId="0" applyNumberFormat="1" applyFont="1" applyFill="1" applyBorder="1"/>
    <xf numFmtId="3" fontId="28" fillId="0" borderId="1" xfId="0" applyNumberFormat="1" applyFont="1" applyBorder="1"/>
    <xf numFmtId="164" fontId="18" fillId="0" borderId="1" xfId="0" applyNumberFormat="1" applyFont="1" applyBorder="1"/>
    <xf numFmtId="164" fontId="0" fillId="3" borderId="1" xfId="0" applyNumberFormat="1" applyFill="1" applyBorder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164" fontId="1" fillId="3" borderId="1" xfId="0" applyNumberFormat="1" applyFont="1" applyFill="1" applyBorder="1"/>
    <xf numFmtId="3" fontId="1" fillId="3" borderId="1" xfId="0" applyNumberFormat="1" applyFont="1" applyFill="1" applyBorder="1"/>
    <xf numFmtId="0" fontId="29" fillId="3" borderId="1" xfId="0" applyFont="1" applyFill="1" applyBorder="1" applyAlignment="1">
      <alignment horizontal="left"/>
    </xf>
    <xf numFmtId="0" fontId="28" fillId="3" borderId="1" xfId="0" applyFont="1" applyFill="1" applyBorder="1"/>
    <xf numFmtId="164" fontId="28" fillId="3" borderId="1" xfId="0" applyNumberFormat="1" applyFont="1" applyFill="1" applyBorder="1"/>
    <xf numFmtId="0" fontId="26" fillId="3" borderId="1" xfId="0" applyFont="1" applyFill="1" applyBorder="1"/>
    <xf numFmtId="164" fontId="26" fillId="3" borderId="1" xfId="0" applyNumberFormat="1" applyFont="1" applyFill="1" applyBorder="1"/>
    <xf numFmtId="0" fontId="30" fillId="0" borderId="1" xfId="0" applyFont="1" applyBorder="1"/>
    <xf numFmtId="0" fontId="30" fillId="0" borderId="0" xfId="0" applyFont="1"/>
    <xf numFmtId="0" fontId="24" fillId="3" borderId="3" xfId="0" applyFont="1" applyFill="1" applyBorder="1"/>
    <xf numFmtId="0" fontId="1" fillId="3" borderId="1" xfId="0" applyFont="1" applyFill="1" applyBorder="1" applyAlignment="1">
      <alignment horizontal="center"/>
    </xf>
    <xf numFmtId="3" fontId="27" fillId="3" borderId="1" xfId="0" applyNumberFormat="1" applyFont="1" applyFill="1" applyBorder="1"/>
    <xf numFmtId="164" fontId="18" fillId="3" borderId="1" xfId="0" applyNumberFormat="1" applyFont="1" applyFill="1" applyBorder="1"/>
    <xf numFmtId="0" fontId="0" fillId="3" borderId="0" xfId="0" applyFont="1" applyFill="1" applyBorder="1"/>
    <xf numFmtId="3" fontId="26" fillId="3" borderId="12" xfId="0" applyNumberFormat="1" applyFont="1" applyFill="1" applyBorder="1"/>
    <xf numFmtId="0" fontId="0" fillId="2" borderId="0" xfId="0" applyFill="1"/>
    <xf numFmtId="3" fontId="26" fillId="0" borderId="1" xfId="0" applyNumberFormat="1" applyFont="1" applyBorder="1"/>
    <xf numFmtId="3" fontId="0" fillId="0" borderId="1" xfId="0" applyNumberFormat="1" applyFont="1" applyFill="1" applyBorder="1"/>
    <xf numFmtId="3" fontId="0" fillId="4" borderId="1" xfId="0" applyNumberFormat="1" applyFont="1" applyFill="1" applyBorder="1"/>
    <xf numFmtId="49" fontId="18" fillId="0" borderId="1" xfId="0" applyNumberFormat="1" applyFont="1" applyFill="1" applyBorder="1"/>
    <xf numFmtId="3" fontId="18" fillId="0" borderId="1" xfId="0" applyNumberFormat="1" applyFont="1" applyFill="1" applyBorder="1"/>
    <xf numFmtId="0" fontId="18" fillId="0" borderId="0" xfId="0" applyFont="1" applyFill="1"/>
    <xf numFmtId="49" fontId="30" fillId="0" borderId="1" xfId="0" applyNumberFormat="1" applyFont="1" applyBorder="1"/>
    <xf numFmtId="49" fontId="8" fillId="4" borderId="1" xfId="0" applyNumberFormat="1" applyFont="1" applyFill="1" applyBorder="1"/>
    <xf numFmtId="0" fontId="8" fillId="4" borderId="1" xfId="0" applyFont="1" applyFill="1" applyBorder="1"/>
    <xf numFmtId="0" fontId="8" fillId="4" borderId="0" xfId="0" applyFont="1" applyFill="1"/>
    <xf numFmtId="0" fontId="8" fillId="2" borderId="0" xfId="0" applyFont="1" applyFill="1"/>
    <xf numFmtId="49" fontId="20" fillId="4" borderId="1" xfId="0" applyNumberFormat="1" applyFont="1" applyFill="1" applyBorder="1"/>
    <xf numFmtId="0" fontId="19" fillId="4" borderId="1" xfId="0" applyFont="1" applyFill="1" applyBorder="1"/>
    <xf numFmtId="3" fontId="27" fillId="4" borderId="1" xfId="0" applyNumberFormat="1" applyFont="1" applyFill="1" applyBorder="1"/>
    <xf numFmtId="0" fontId="19" fillId="4" borderId="0" xfId="0" applyFont="1" applyFill="1"/>
    <xf numFmtId="3" fontId="19" fillId="2" borderId="1" xfId="0" applyNumberFormat="1" applyFont="1" applyFill="1" applyBorder="1"/>
    <xf numFmtId="0" fontId="0" fillId="4" borderId="1" xfId="0" applyFont="1" applyFill="1" applyBorder="1"/>
    <xf numFmtId="0" fontId="0" fillId="3" borderId="1" xfId="0" applyFont="1" applyFill="1" applyBorder="1"/>
    <xf numFmtId="3" fontId="0" fillId="0" borderId="12" xfId="0" applyNumberFormat="1" applyFont="1" applyBorder="1"/>
    <xf numFmtId="3" fontId="19" fillId="4" borderId="12" xfId="0" applyNumberFormat="1" applyFont="1" applyFill="1" applyBorder="1"/>
    <xf numFmtId="3" fontId="26" fillId="4" borderId="12" xfId="0" applyNumberFormat="1" applyFont="1" applyFill="1" applyBorder="1"/>
    <xf numFmtId="3" fontId="0" fillId="4" borderId="12" xfId="0" applyNumberFormat="1" applyFont="1" applyFill="1" applyBorder="1"/>
    <xf numFmtId="3" fontId="18" fillId="0" borderId="12" xfId="0" applyNumberFormat="1" applyFont="1" applyBorder="1"/>
    <xf numFmtId="3" fontId="28" fillId="3" borderId="12" xfId="0" applyNumberFormat="1" applyFont="1" applyFill="1" applyBorder="1"/>
    <xf numFmtId="3" fontId="27" fillId="0" borderId="1" xfId="0" applyNumberFormat="1" applyFont="1" applyBorder="1"/>
    <xf numFmtId="164" fontId="0" fillId="0" borderId="1" xfId="0" applyNumberFormat="1" applyFont="1" applyBorder="1"/>
    <xf numFmtId="164" fontId="0" fillId="3" borderId="1" xfId="0" applyNumberFormat="1" applyFont="1" applyFill="1" applyBorder="1"/>
    <xf numFmtId="164" fontId="0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26" fillId="4" borderId="1" xfId="0" applyFont="1" applyFill="1" applyBorder="1"/>
    <xf numFmtId="164" fontId="26" fillId="4" borderId="1" xfId="0" applyNumberFormat="1" applyFont="1" applyFill="1" applyBorder="1"/>
    <xf numFmtId="0" fontId="30" fillId="0" borderId="7" xfId="0" applyFont="1" applyBorder="1"/>
    <xf numFmtId="3" fontId="18" fillId="0" borderId="8" xfId="0" applyNumberFormat="1" applyFont="1" applyBorder="1"/>
    <xf numFmtId="0" fontId="8" fillId="3" borderId="7" xfId="0" applyFont="1" applyFill="1" applyBorder="1"/>
    <xf numFmtId="3" fontId="0" fillId="3" borderId="8" xfId="0" applyNumberFormat="1" applyFont="1" applyFill="1" applyBorder="1"/>
    <xf numFmtId="0" fontId="0" fillId="3" borderId="7" xfId="0" applyFont="1" applyFill="1" applyBorder="1"/>
    <xf numFmtId="0" fontId="30" fillId="3" borderId="7" xfId="0" applyFont="1" applyFill="1" applyBorder="1"/>
    <xf numFmtId="0" fontId="0" fillId="3" borderId="0" xfId="0" applyFont="1" applyFill="1"/>
    <xf numFmtId="0" fontId="0" fillId="3" borderId="10" xfId="0" applyFill="1" applyBorder="1"/>
    <xf numFmtId="0" fontId="1" fillId="3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7" fillId="2" borderId="13" xfId="0" applyNumberFormat="1" applyFont="1" applyFill="1" applyBorder="1"/>
    <xf numFmtId="0" fontId="0" fillId="3" borderId="14" xfId="0" applyFill="1" applyBorder="1"/>
    <xf numFmtId="0" fontId="1" fillId="3" borderId="1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8" fillId="4" borderId="7" xfId="0" applyFont="1" applyFill="1" applyBorder="1"/>
    <xf numFmtId="3" fontId="0" fillId="4" borderId="8" xfId="0" applyNumberFormat="1" applyFont="1" applyFill="1" applyBorder="1"/>
    <xf numFmtId="3" fontId="8" fillId="4" borderId="1" xfId="0" applyNumberFormat="1" applyFont="1" applyFill="1" applyBorder="1"/>
    <xf numFmtId="3" fontId="20" fillId="4" borderId="1" xfId="0" applyNumberFormat="1" applyFont="1" applyFill="1" applyBorder="1"/>
    <xf numFmtId="3" fontId="8" fillId="4" borderId="8" xfId="0" applyNumberFormat="1" applyFont="1" applyFill="1" applyBorder="1"/>
    <xf numFmtId="0" fontId="0" fillId="0" borderId="15" xfId="0" applyBorder="1"/>
    <xf numFmtId="0" fontId="0" fillId="0" borderId="14" xfId="0" applyBorder="1"/>
    <xf numFmtId="3" fontId="0" fillId="0" borderId="14" xfId="0" applyNumberFormat="1" applyBorder="1"/>
    <xf numFmtId="3" fontId="19" fillId="3" borderId="14" xfId="0" applyNumberFormat="1" applyFont="1" applyFill="1" applyBorder="1"/>
    <xf numFmtId="3" fontId="0" fillId="0" borderId="14" xfId="0" applyNumberFormat="1" applyFont="1" applyBorder="1"/>
    <xf numFmtId="3" fontId="0" fillId="0" borderId="16" xfId="0" applyNumberFormat="1" applyFont="1" applyBorder="1"/>
    <xf numFmtId="0" fontId="0" fillId="0" borderId="17" xfId="0" applyBorder="1"/>
    <xf numFmtId="0" fontId="0" fillId="0" borderId="13" xfId="0" applyBorder="1"/>
    <xf numFmtId="3" fontId="0" fillId="0" borderId="13" xfId="0" applyNumberFormat="1" applyBorder="1"/>
    <xf numFmtId="3" fontId="19" fillId="3" borderId="13" xfId="0" applyNumberFormat="1" applyFont="1" applyFill="1" applyBorder="1"/>
    <xf numFmtId="3" fontId="0" fillId="0" borderId="13" xfId="0" applyNumberFormat="1" applyFont="1" applyBorder="1"/>
    <xf numFmtId="3" fontId="0" fillId="0" borderId="18" xfId="0" applyNumberFormat="1" applyFont="1" applyBorder="1"/>
    <xf numFmtId="0" fontId="0" fillId="0" borderId="19" xfId="0" applyBorder="1"/>
    <xf numFmtId="0" fontId="0" fillId="0" borderId="20" xfId="0" applyBorder="1"/>
    <xf numFmtId="3" fontId="0" fillId="0" borderId="20" xfId="0" applyNumberFormat="1" applyBorder="1"/>
    <xf numFmtId="3" fontId="19" fillId="3" borderId="20" xfId="0" applyNumberFormat="1" applyFont="1" applyFill="1" applyBorder="1"/>
    <xf numFmtId="3" fontId="0" fillId="0" borderId="20" xfId="0" applyNumberFormat="1" applyFont="1" applyBorder="1"/>
    <xf numFmtId="3" fontId="0" fillId="0" borderId="21" xfId="0" applyNumberFormat="1" applyFont="1" applyBorder="1"/>
    <xf numFmtId="0" fontId="8" fillId="4" borderId="10" xfId="0" applyFont="1" applyFill="1" applyBorder="1"/>
    <xf numFmtId="0" fontId="0" fillId="4" borderId="8" xfId="0" applyFont="1" applyFill="1" applyBorder="1"/>
    <xf numFmtId="0" fontId="0" fillId="3" borderId="7" xfId="0" applyFill="1" applyBorder="1"/>
    <xf numFmtId="3" fontId="12" fillId="3" borderId="1" xfId="1" applyNumberFormat="1" applyFont="1" applyFill="1" applyBorder="1" applyAlignment="1" applyProtection="1">
      <alignment horizontal="right" wrapText="1"/>
    </xf>
    <xf numFmtId="3" fontId="12" fillId="3" borderId="1" xfId="1" applyNumberFormat="1" applyFont="1" applyFill="1" applyBorder="1" applyAlignment="1">
      <alignment horizontal="right"/>
    </xf>
    <xf numFmtId="3" fontId="12" fillId="3" borderId="10" xfId="1" applyNumberFormat="1" applyFont="1" applyFill="1" applyBorder="1" applyAlignment="1">
      <alignment horizontal="right"/>
    </xf>
    <xf numFmtId="0" fontId="14" fillId="3" borderId="10" xfId="1" applyFont="1" applyFill="1" applyBorder="1" applyAlignment="1">
      <alignment horizontal="left"/>
    </xf>
    <xf numFmtId="0" fontId="16" fillId="3" borderId="11" xfId="1" applyNumberFormat="1" applyFont="1" applyFill="1" applyBorder="1" applyAlignment="1" applyProtection="1"/>
    <xf numFmtId="0" fontId="14" fillId="3" borderId="10" xfId="1" quotePrefix="1" applyFont="1" applyFill="1" applyBorder="1" applyAlignment="1">
      <alignment horizontal="left"/>
    </xf>
    <xf numFmtId="0" fontId="16" fillId="3" borderId="11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17" fillId="0" borderId="0" xfId="1" applyNumberFormat="1" applyFont="1" applyFill="1" applyBorder="1" applyAlignment="1" applyProtection="1">
      <alignment horizontal="left" vertical="center" wrapText="1"/>
    </xf>
    <xf numFmtId="0" fontId="14" fillId="3" borderId="10" xfId="1" applyNumberFormat="1" applyFont="1" applyFill="1" applyBorder="1" applyAlignment="1" applyProtection="1">
      <alignment horizontal="left" wrapText="1"/>
    </xf>
    <xf numFmtId="0" fontId="15" fillId="3" borderId="11" xfId="1" applyNumberFormat="1" applyFont="1" applyFill="1" applyBorder="1" applyAlignment="1" applyProtection="1">
      <alignment wrapText="1"/>
    </xf>
    <xf numFmtId="0" fontId="14" fillId="0" borderId="10" xfId="1" applyNumberFormat="1" applyFont="1" applyFill="1" applyBorder="1" applyAlignment="1" applyProtection="1">
      <alignment horizontal="left" wrapText="1"/>
    </xf>
    <xf numFmtId="0" fontId="15" fillId="0" borderId="11" xfId="1" applyNumberFormat="1" applyFont="1" applyFill="1" applyBorder="1" applyAlignment="1" applyProtection="1">
      <alignment wrapText="1"/>
    </xf>
    <xf numFmtId="0" fontId="14" fillId="3" borderId="10" xfId="1" quotePrefix="1" applyNumberFormat="1" applyFont="1" applyFill="1" applyBorder="1" applyAlignment="1" applyProtection="1">
      <alignment horizontal="left" wrapText="1"/>
    </xf>
    <xf numFmtId="0" fontId="14" fillId="0" borderId="10" xfId="1" quotePrefix="1" applyNumberFormat="1" applyFont="1" applyFill="1" applyBorder="1" applyAlignment="1" applyProtection="1">
      <alignment horizontal="left" wrapText="1"/>
    </xf>
    <xf numFmtId="0" fontId="16" fillId="3" borderId="11" xfId="1" applyNumberFormat="1" applyFont="1" applyFill="1" applyBorder="1" applyAlignment="1" applyProtection="1">
      <alignment wrapText="1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/>
    <xf numFmtId="0" fontId="12" fillId="3" borderId="10" xfId="1" applyNumberFormat="1" applyFont="1" applyFill="1" applyBorder="1" applyAlignment="1" applyProtection="1">
      <alignment horizontal="left" wrapText="1"/>
    </xf>
    <xf numFmtId="0" fontId="17" fillId="3" borderId="11" xfId="1" applyNumberFormat="1" applyFont="1" applyFill="1" applyBorder="1" applyAlignment="1" applyProtection="1">
      <alignment wrapText="1"/>
    </xf>
    <xf numFmtId="0" fontId="10" fillId="3" borderId="11" xfId="1" applyNumberFormat="1" applyFont="1" applyFill="1" applyBorder="1" applyAlignment="1" applyProtection="1"/>
    <xf numFmtId="0" fontId="9" fillId="0" borderId="0" xfId="1" quotePrefix="1" applyNumberFormat="1" applyFont="1" applyFill="1" applyBorder="1" applyAlignment="1" applyProtection="1">
      <alignment horizontal="center" vertical="center" wrapText="1"/>
    </xf>
  </cellXfs>
  <cellStyles count="2">
    <cellStyle name="Normalno" xfId="0" builtinId="0"/>
    <cellStyle name="Obično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"/>
  <sheetViews>
    <sheetView tabSelected="1" zoomScaleNormal="100" workbookViewId="0">
      <selection activeCell="A3" sqref="A3:D3"/>
    </sheetView>
  </sheetViews>
  <sheetFormatPr defaultRowHeight="15" x14ac:dyDescent="0.25"/>
  <cols>
    <col min="5" max="5" width="30.85546875" customWidth="1"/>
    <col min="6" max="6" width="16.42578125" customWidth="1"/>
    <col min="7" max="7" width="14.5703125" hidden="1" customWidth="1"/>
    <col min="8" max="9" width="14" customWidth="1"/>
    <col min="10" max="11" width="20.7109375" customWidth="1"/>
  </cols>
  <sheetData>
    <row r="1" spans="1:17" ht="51.6" customHeight="1" x14ac:dyDescent="0.25">
      <c r="A1" s="211" t="s">
        <v>181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7" ht="18" x14ac:dyDescent="0.25">
      <c r="A2" s="211" t="s">
        <v>56</v>
      </c>
      <c r="B2" s="211"/>
      <c r="C2" s="211"/>
      <c r="D2" s="211"/>
      <c r="E2" s="211"/>
      <c r="F2" s="211"/>
      <c r="G2" s="211"/>
      <c r="H2" s="211"/>
      <c r="I2" s="211"/>
      <c r="J2" s="212"/>
      <c r="K2" s="212"/>
    </row>
    <row r="3" spans="1:17" s="45" customFormat="1" ht="18" x14ac:dyDescent="0.25">
      <c r="A3" s="213" t="s">
        <v>197</v>
      </c>
      <c r="B3" s="213"/>
      <c r="C3" s="213"/>
      <c r="D3" s="213"/>
      <c r="E3" s="48"/>
      <c r="F3" s="48"/>
      <c r="G3" s="92"/>
      <c r="H3" s="92"/>
      <c r="I3" s="93"/>
      <c r="J3" s="49"/>
      <c r="K3" s="49"/>
    </row>
    <row r="4" spans="1:17" x14ac:dyDescent="0.25">
      <c r="A4" s="213" t="s">
        <v>198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7" ht="26.25" x14ac:dyDescent="0.25">
      <c r="A5" s="31"/>
      <c r="B5" s="32"/>
      <c r="C5" s="32"/>
      <c r="D5" s="33"/>
      <c r="E5" s="34"/>
      <c r="F5" s="35" t="s">
        <v>90</v>
      </c>
      <c r="G5" s="35" t="s">
        <v>183</v>
      </c>
      <c r="H5" s="35" t="s">
        <v>188</v>
      </c>
      <c r="I5" s="35" t="s">
        <v>192</v>
      </c>
      <c r="J5" s="35" t="s">
        <v>91</v>
      </c>
      <c r="K5" s="36" t="s">
        <v>92</v>
      </c>
      <c r="L5" s="24"/>
      <c r="M5" s="24"/>
      <c r="N5" s="24"/>
      <c r="O5" s="24"/>
      <c r="P5" s="24"/>
      <c r="Q5" s="24"/>
    </row>
    <row r="6" spans="1:17" s="24" customFormat="1" ht="15.75" x14ac:dyDescent="0.25">
      <c r="A6" s="214" t="s">
        <v>35</v>
      </c>
      <c r="B6" s="215"/>
      <c r="C6" s="215"/>
      <c r="D6" s="215"/>
      <c r="E6" s="210"/>
      <c r="F6" s="204">
        <v>7950635.8099999996</v>
      </c>
      <c r="G6" s="204"/>
      <c r="H6" s="204">
        <f>SUM(H7+H12)</f>
        <v>2561361.8099999996</v>
      </c>
      <c r="I6" s="204">
        <v>2743931</v>
      </c>
      <c r="J6" s="204">
        <v>8028615</v>
      </c>
      <c r="K6" s="204">
        <v>8028615</v>
      </c>
    </row>
    <row r="7" spans="1:17" s="24" customFormat="1" ht="15.75" x14ac:dyDescent="0.25">
      <c r="A7" s="214" t="s">
        <v>26</v>
      </c>
      <c r="B7" s="215"/>
      <c r="C7" s="215"/>
      <c r="D7" s="215"/>
      <c r="E7" s="210"/>
      <c r="F7" s="205">
        <v>7950635.8099999996</v>
      </c>
      <c r="G7" s="205">
        <v>-5417051</v>
      </c>
      <c r="H7" s="204">
        <f>SUM(F7+G7)</f>
        <v>2533584.8099999996</v>
      </c>
      <c r="I7" s="204">
        <v>2743931</v>
      </c>
      <c r="J7" s="205">
        <v>8028615</v>
      </c>
      <c r="K7" s="205">
        <v>8028615</v>
      </c>
    </row>
    <row r="8" spans="1:17" s="24" customFormat="1" ht="15.75" x14ac:dyDescent="0.25">
      <c r="A8" s="209" t="s">
        <v>36</v>
      </c>
      <c r="B8" s="210"/>
      <c r="C8" s="210"/>
      <c r="D8" s="210"/>
      <c r="E8" s="210"/>
      <c r="F8" s="205">
        <v>0</v>
      </c>
      <c r="G8" s="205"/>
      <c r="H8" s="204">
        <f>SUM(F8+G8)</f>
        <v>0</v>
      </c>
      <c r="I8" s="204"/>
      <c r="J8" s="205"/>
      <c r="K8" s="205"/>
    </row>
    <row r="9" spans="1:17" s="24" customFormat="1" ht="15.75" x14ac:dyDescent="0.25">
      <c r="A9" s="207" t="s">
        <v>37</v>
      </c>
      <c r="B9" s="208"/>
      <c r="C9" s="208"/>
      <c r="D9" s="208"/>
      <c r="E9" s="208"/>
      <c r="F9" s="204">
        <f>SUM(F10:F12)</f>
        <v>7950636</v>
      </c>
      <c r="G9" s="204"/>
      <c r="H9" s="204">
        <f>SUM(H10+H11)</f>
        <v>2561362</v>
      </c>
      <c r="I9" s="204">
        <v>2743931</v>
      </c>
      <c r="J9" s="204">
        <v>8028615</v>
      </c>
      <c r="K9" s="204">
        <v>8028615</v>
      </c>
    </row>
    <row r="10" spans="1:17" s="24" customFormat="1" ht="15.75" x14ac:dyDescent="0.25">
      <c r="A10" s="218" t="s">
        <v>38</v>
      </c>
      <c r="B10" s="215"/>
      <c r="C10" s="215"/>
      <c r="D10" s="215"/>
      <c r="E10" s="220"/>
      <c r="F10" s="204">
        <v>7924524</v>
      </c>
      <c r="G10" s="204">
        <v>-5376813</v>
      </c>
      <c r="H10" s="204">
        <f>SUM(F10+G10)</f>
        <v>2547711</v>
      </c>
      <c r="I10" s="204">
        <v>2730279</v>
      </c>
      <c r="J10" s="204">
        <v>8006879</v>
      </c>
      <c r="K10" s="204"/>
    </row>
    <row r="11" spans="1:17" s="24" customFormat="1" ht="15.75" x14ac:dyDescent="0.25">
      <c r="A11" s="209" t="s">
        <v>39</v>
      </c>
      <c r="B11" s="210"/>
      <c r="C11" s="210"/>
      <c r="D11" s="210"/>
      <c r="E11" s="210"/>
      <c r="F11" s="204">
        <f>2238+3600+15903</f>
        <v>21741</v>
      </c>
      <c r="G11" s="204">
        <v>-8090</v>
      </c>
      <c r="H11" s="204">
        <f>SUM(F11+G11)</f>
        <v>13651</v>
      </c>
      <c r="I11" s="204">
        <v>13652</v>
      </c>
      <c r="J11" s="204">
        <v>21736</v>
      </c>
      <c r="K11" s="204">
        <v>21738</v>
      </c>
    </row>
    <row r="12" spans="1:17" s="24" customFormat="1" ht="15.75" x14ac:dyDescent="0.25">
      <c r="A12" s="218" t="s">
        <v>40</v>
      </c>
      <c r="B12" s="215"/>
      <c r="C12" s="215"/>
      <c r="D12" s="215"/>
      <c r="E12" s="215"/>
      <c r="F12" s="204">
        <v>4371</v>
      </c>
      <c r="G12" s="204">
        <v>23406</v>
      </c>
      <c r="H12" s="204">
        <f>SUM(F12+G12)</f>
        <v>27777</v>
      </c>
      <c r="I12" s="204">
        <v>27777</v>
      </c>
      <c r="J12" s="204">
        <v>0</v>
      </c>
      <c r="K12" s="204">
        <v>0</v>
      </c>
    </row>
    <row r="13" spans="1:17" ht="18" x14ac:dyDescent="0.25">
      <c r="A13" s="211"/>
      <c r="B13" s="221"/>
      <c r="C13" s="221"/>
      <c r="D13" s="221"/>
      <c r="E13" s="221"/>
      <c r="F13" s="222"/>
      <c r="G13" s="222"/>
      <c r="H13" s="222"/>
      <c r="I13" s="222"/>
      <c r="J13" s="222"/>
      <c r="K13" s="222"/>
      <c r="L13" s="24"/>
      <c r="M13" s="24"/>
      <c r="N13" s="24"/>
      <c r="O13" s="24"/>
      <c r="P13" s="24"/>
      <c r="Q13" s="24"/>
    </row>
    <row r="14" spans="1:17" ht="26.25" x14ac:dyDescent="0.25">
      <c r="A14" s="31"/>
      <c r="B14" s="32"/>
      <c r="C14" s="32"/>
      <c r="D14" s="33"/>
      <c r="E14" s="34"/>
      <c r="F14" s="35" t="s">
        <v>90</v>
      </c>
      <c r="G14" s="35" t="s">
        <v>182</v>
      </c>
      <c r="H14" s="35" t="s">
        <v>189</v>
      </c>
      <c r="I14" s="35" t="s">
        <v>192</v>
      </c>
      <c r="J14" s="35" t="s">
        <v>91</v>
      </c>
      <c r="K14" s="36" t="s">
        <v>92</v>
      </c>
      <c r="L14" s="24"/>
      <c r="M14" s="24"/>
      <c r="N14" s="24"/>
      <c r="O14" s="24"/>
      <c r="P14" s="24"/>
      <c r="Q14" s="24"/>
    </row>
    <row r="15" spans="1:17" s="24" customFormat="1" ht="15.75" x14ac:dyDescent="0.25">
      <c r="A15" s="223" t="s">
        <v>80</v>
      </c>
      <c r="B15" s="224"/>
      <c r="C15" s="224"/>
      <c r="D15" s="224"/>
      <c r="E15" s="225"/>
      <c r="F15" s="206"/>
      <c r="G15" s="206"/>
      <c r="H15" s="206"/>
      <c r="I15" s="206">
        <v>27777</v>
      </c>
      <c r="J15" s="206"/>
      <c r="K15" s="204"/>
    </row>
    <row r="16" spans="1:17" ht="18" x14ac:dyDescent="0.25">
      <c r="A16" s="226"/>
      <c r="B16" s="221"/>
      <c r="C16" s="221"/>
      <c r="D16" s="221"/>
      <c r="E16" s="221"/>
      <c r="F16" s="222"/>
      <c r="G16" s="222"/>
      <c r="H16" s="222"/>
      <c r="I16" s="222"/>
      <c r="J16" s="222"/>
      <c r="K16" s="222"/>
      <c r="L16" s="24"/>
      <c r="M16" s="24"/>
      <c r="N16" s="24"/>
      <c r="O16" s="24"/>
      <c r="P16" s="24"/>
      <c r="Q16" s="24"/>
    </row>
    <row r="17" spans="1:17" ht="26.25" x14ac:dyDescent="0.25">
      <c r="A17" s="31"/>
      <c r="B17" s="32"/>
      <c r="C17" s="32"/>
      <c r="D17" s="33"/>
      <c r="E17" s="34"/>
      <c r="F17" s="35" t="s">
        <v>90</v>
      </c>
      <c r="G17" s="35"/>
      <c r="H17" s="35" t="s">
        <v>190</v>
      </c>
      <c r="I17" s="35" t="s">
        <v>191</v>
      </c>
      <c r="J17" s="35" t="s">
        <v>91</v>
      </c>
      <c r="K17" s="36" t="s">
        <v>92</v>
      </c>
      <c r="L17" s="24"/>
      <c r="M17" s="24"/>
      <c r="N17" s="24"/>
      <c r="O17" s="24"/>
      <c r="P17" s="24"/>
      <c r="Q17" s="24"/>
    </row>
    <row r="18" spans="1:17" ht="15.75" x14ac:dyDescent="0.25">
      <c r="A18" s="216" t="s">
        <v>41</v>
      </c>
      <c r="B18" s="217"/>
      <c r="C18" s="217"/>
      <c r="D18" s="217"/>
      <c r="E18" s="217"/>
      <c r="F18" s="37"/>
      <c r="G18" s="37"/>
      <c r="H18" s="37"/>
      <c r="I18" s="37"/>
      <c r="J18" s="37"/>
      <c r="K18" s="37"/>
      <c r="L18" s="24"/>
      <c r="M18" s="24"/>
      <c r="N18" s="24"/>
      <c r="O18" s="24"/>
      <c r="P18" s="24"/>
      <c r="Q18" s="24"/>
    </row>
    <row r="19" spans="1:17" ht="15.75" x14ac:dyDescent="0.25">
      <c r="A19" s="216" t="s">
        <v>42</v>
      </c>
      <c r="B19" s="217"/>
      <c r="C19" s="217"/>
      <c r="D19" s="217"/>
      <c r="E19" s="217"/>
      <c r="F19" s="37"/>
      <c r="G19" s="37"/>
      <c r="H19" s="37"/>
      <c r="I19" s="37"/>
      <c r="J19" s="37"/>
      <c r="K19" s="37"/>
      <c r="L19" s="24"/>
      <c r="M19" s="24"/>
      <c r="N19" s="24"/>
      <c r="O19" s="24"/>
      <c r="P19" s="24"/>
      <c r="Q19" s="24"/>
    </row>
    <row r="20" spans="1:17" s="24" customFormat="1" ht="15.75" x14ac:dyDescent="0.25">
      <c r="A20" s="218" t="s">
        <v>43</v>
      </c>
      <c r="B20" s="215"/>
      <c r="C20" s="215"/>
      <c r="D20" s="215"/>
      <c r="E20" s="215"/>
      <c r="F20" s="205"/>
      <c r="G20" s="205"/>
      <c r="H20" s="205"/>
      <c r="I20" s="205"/>
      <c r="J20" s="205">
        <v>0</v>
      </c>
      <c r="K20" s="205">
        <v>0</v>
      </c>
    </row>
    <row r="21" spans="1:17" ht="18" x14ac:dyDescent="0.25">
      <c r="A21" s="38"/>
      <c r="B21" s="39"/>
      <c r="C21" s="40"/>
      <c r="D21" s="41"/>
      <c r="E21" s="39"/>
      <c r="F21" s="42"/>
      <c r="G21" s="42"/>
      <c r="H21" s="42"/>
      <c r="I21" s="42"/>
      <c r="J21" s="42"/>
      <c r="K21" s="42"/>
      <c r="L21" s="24"/>
      <c r="M21" s="24"/>
      <c r="N21" s="24"/>
      <c r="O21" s="24"/>
      <c r="P21" s="24"/>
      <c r="Q21" s="24"/>
    </row>
    <row r="22" spans="1:17" ht="15.75" x14ac:dyDescent="0.25">
      <c r="A22" s="219" t="s">
        <v>44</v>
      </c>
      <c r="B22" s="217"/>
      <c r="C22" s="217"/>
      <c r="D22" s="217"/>
      <c r="E22" s="217"/>
      <c r="F22" s="37">
        <v>0</v>
      </c>
      <c r="G22" s="37"/>
      <c r="H22" s="37"/>
      <c r="I22" s="37"/>
      <c r="J22" s="37">
        <v>0</v>
      </c>
      <c r="K22" s="37">
        <v>0</v>
      </c>
      <c r="L22" s="24"/>
      <c r="M22" s="24"/>
      <c r="N22" s="24"/>
      <c r="O22" s="24"/>
      <c r="P22" s="24"/>
      <c r="Q22" s="24"/>
    </row>
    <row r="23" spans="1:17" x14ac:dyDescent="0.25">
      <c r="L23" s="24"/>
      <c r="M23" s="24"/>
      <c r="N23" s="24"/>
      <c r="O23" s="24"/>
      <c r="P23" s="24"/>
      <c r="Q23" s="24"/>
    </row>
    <row r="24" spans="1:17" x14ac:dyDescent="0.25">
      <c r="A24" t="s">
        <v>187</v>
      </c>
      <c r="F24" t="s">
        <v>57</v>
      </c>
      <c r="L24" s="24"/>
      <c r="M24" s="24"/>
      <c r="N24" s="24"/>
      <c r="O24" s="24"/>
      <c r="P24" s="24"/>
      <c r="Q24" s="24"/>
    </row>
    <row r="25" spans="1:17" x14ac:dyDescent="0.25">
      <c r="F25" t="s">
        <v>58</v>
      </c>
      <c r="L25" s="24"/>
      <c r="M25" s="24"/>
      <c r="N25" s="24"/>
      <c r="O25" s="24"/>
      <c r="P25" s="24"/>
      <c r="Q25" s="24"/>
    </row>
    <row r="26" spans="1:17" x14ac:dyDescent="0.25">
      <c r="L26" s="24"/>
      <c r="M26" s="24"/>
      <c r="N26" s="24"/>
      <c r="O26" s="24"/>
      <c r="P26" s="24"/>
      <c r="Q26" s="24"/>
    </row>
    <row r="27" spans="1:17" x14ac:dyDescent="0.25">
      <c r="L27" s="24"/>
      <c r="M27" s="24"/>
      <c r="N27" s="24"/>
      <c r="O27" s="24"/>
      <c r="P27" s="24"/>
      <c r="Q27" s="24"/>
    </row>
    <row r="28" spans="1:17" x14ac:dyDescent="0.25">
      <c r="L28" s="24"/>
      <c r="M28" s="24"/>
      <c r="N28" s="24"/>
      <c r="O28" s="24"/>
      <c r="P28" s="24"/>
      <c r="Q28" s="24"/>
    </row>
  </sheetData>
  <mergeCells count="17">
    <mergeCell ref="A18:E18"/>
    <mergeCell ref="A19:E19"/>
    <mergeCell ref="A20:E20"/>
    <mergeCell ref="A22:E22"/>
    <mergeCell ref="A10:E10"/>
    <mergeCell ref="A11:E11"/>
    <mergeCell ref="A12:E12"/>
    <mergeCell ref="A13:K13"/>
    <mergeCell ref="A15:E15"/>
    <mergeCell ref="A16:K16"/>
    <mergeCell ref="A8:E8"/>
    <mergeCell ref="A1:K1"/>
    <mergeCell ref="A2:K2"/>
    <mergeCell ref="A4:K4"/>
    <mergeCell ref="A6:E6"/>
    <mergeCell ref="A7:E7"/>
    <mergeCell ref="A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zoomScaleNormal="100" workbookViewId="0">
      <selection activeCell="C4" sqref="C4"/>
    </sheetView>
  </sheetViews>
  <sheetFormatPr defaultRowHeight="15" x14ac:dyDescent="0.25"/>
  <cols>
    <col min="1" max="1" width="9" customWidth="1"/>
    <col min="2" max="2" width="10.85546875" customWidth="1"/>
    <col min="3" max="3" width="77.28515625" customWidth="1"/>
    <col min="4" max="4" width="9.5703125" customWidth="1"/>
    <col min="5" max="5" width="10.42578125" hidden="1" customWidth="1"/>
    <col min="6" max="7" width="12.5703125" customWidth="1"/>
    <col min="8" max="9" width="16.5703125" customWidth="1"/>
  </cols>
  <sheetData>
    <row r="1" spans="1:11" ht="18.75" x14ac:dyDescent="0.3">
      <c r="B1" s="8" t="s">
        <v>30</v>
      </c>
      <c r="C1" s="8"/>
    </row>
    <row r="2" spans="1:11" ht="18.75" x14ac:dyDescent="0.3">
      <c r="B2" s="8" t="s">
        <v>31</v>
      </c>
      <c r="C2" s="8"/>
    </row>
    <row r="3" spans="1:11" x14ac:dyDescent="0.25">
      <c r="B3" t="s">
        <v>82</v>
      </c>
      <c r="C3" t="s">
        <v>116</v>
      </c>
    </row>
    <row r="4" spans="1:11" x14ac:dyDescent="0.25">
      <c r="B4" t="s">
        <v>81</v>
      </c>
      <c r="C4" t="s">
        <v>199</v>
      </c>
    </row>
    <row r="5" spans="1:11" ht="14.45" customHeight="1" x14ac:dyDescent="0.25"/>
    <row r="6" spans="1:11" x14ac:dyDescent="0.25">
      <c r="C6" s="51" t="s">
        <v>180</v>
      </c>
    </row>
    <row r="7" spans="1:11" ht="27" thickBot="1" x14ac:dyDescent="0.45">
      <c r="C7" s="64" t="s">
        <v>27</v>
      </c>
      <c r="D7" s="63"/>
      <c r="E7" s="63"/>
      <c r="F7" s="63"/>
      <c r="G7" s="63"/>
      <c r="H7" s="9"/>
      <c r="I7" s="10"/>
    </row>
    <row r="8" spans="1:11" ht="15.75" hidden="1" thickBot="1" x14ac:dyDescent="0.3"/>
    <row r="9" spans="1:11" ht="16.899999999999999" customHeight="1" x14ac:dyDescent="0.3">
      <c r="B9" s="18" t="s">
        <v>28</v>
      </c>
      <c r="C9" s="11"/>
      <c r="D9" s="11"/>
      <c r="E9" s="11"/>
      <c r="F9" s="11"/>
      <c r="G9" s="11"/>
      <c r="H9" s="11"/>
      <c r="I9" s="12"/>
    </row>
    <row r="10" spans="1:11" ht="52.5" customHeight="1" x14ac:dyDescent="0.25">
      <c r="A10" t="s">
        <v>0</v>
      </c>
      <c r="B10" s="13" t="s">
        <v>1</v>
      </c>
      <c r="C10" s="14" t="s">
        <v>29</v>
      </c>
      <c r="D10" s="15" t="s">
        <v>78</v>
      </c>
      <c r="E10" s="15" t="s">
        <v>115</v>
      </c>
      <c r="F10" s="177" t="s">
        <v>186</v>
      </c>
      <c r="G10" s="177" t="s">
        <v>172</v>
      </c>
      <c r="H10" s="15" t="s">
        <v>77</v>
      </c>
      <c r="I10" s="16" t="s">
        <v>93</v>
      </c>
    </row>
    <row r="11" spans="1:11" x14ac:dyDescent="0.25">
      <c r="B11" s="52">
        <v>6</v>
      </c>
      <c r="C11" s="30" t="s">
        <v>26</v>
      </c>
      <c r="D11" s="44">
        <f>SUM(D12+D32+D39+D45)</f>
        <v>7950636</v>
      </c>
      <c r="E11" s="44">
        <f>SUM(E12+E32+E39+E45)</f>
        <v>-5389274</v>
      </c>
      <c r="F11" s="23">
        <f>SUM(D11+E11)</f>
        <v>2561362</v>
      </c>
      <c r="G11" s="23">
        <v>2743931</v>
      </c>
      <c r="H11" s="44">
        <v>8028615</v>
      </c>
      <c r="I11" s="44">
        <v>8028615</v>
      </c>
      <c r="K11" s="61"/>
    </row>
    <row r="12" spans="1:11" s="103" customFormat="1" x14ac:dyDescent="0.25">
      <c r="B12" s="164">
        <v>63</v>
      </c>
      <c r="C12" s="124" t="s">
        <v>50</v>
      </c>
      <c r="D12" s="102">
        <f>SUM(D14:D30)</f>
        <v>7526686</v>
      </c>
      <c r="E12" s="102">
        <f>SUM(E14:E30)</f>
        <v>-5376554</v>
      </c>
      <c r="F12" s="107">
        <f t="shared" ref="F12:F59" si="0">SUM(D12+E12)</f>
        <v>2150132</v>
      </c>
      <c r="G12" s="107">
        <v>2381500</v>
      </c>
      <c r="H12" s="102">
        <v>7526435.4399999995</v>
      </c>
      <c r="I12" s="165">
        <v>7526435.4399999995</v>
      </c>
    </row>
    <row r="13" spans="1:11" s="24" customFormat="1" x14ac:dyDescent="0.25">
      <c r="A13" s="142">
        <v>2101</v>
      </c>
      <c r="B13" s="178" t="s">
        <v>146</v>
      </c>
      <c r="C13" s="141"/>
      <c r="D13" s="135"/>
      <c r="E13" s="135"/>
      <c r="F13" s="135"/>
      <c r="G13" s="135"/>
      <c r="H13" s="135"/>
      <c r="I13" s="179"/>
    </row>
    <row r="14" spans="1:11" x14ac:dyDescent="0.25">
      <c r="A14" s="51" t="s">
        <v>84</v>
      </c>
      <c r="B14" s="17">
        <v>636</v>
      </c>
      <c r="C14" s="1" t="s">
        <v>173</v>
      </c>
      <c r="D14" s="44">
        <v>7417010</v>
      </c>
      <c r="E14" s="44">
        <v>-5391680</v>
      </c>
      <c r="F14" s="59">
        <f t="shared" si="0"/>
        <v>2025330</v>
      </c>
      <c r="G14" s="59">
        <v>2205000</v>
      </c>
      <c r="H14" s="44"/>
      <c r="I14" s="53"/>
    </row>
    <row r="15" spans="1:11" s="24" customFormat="1" x14ac:dyDescent="0.25">
      <c r="A15" s="27" t="s">
        <v>45</v>
      </c>
      <c r="B15" s="203">
        <v>636</v>
      </c>
      <c r="C15" s="22" t="s">
        <v>176</v>
      </c>
      <c r="D15" s="91">
        <v>0</v>
      </c>
      <c r="E15" s="91"/>
      <c r="F15" s="59">
        <v>0</v>
      </c>
      <c r="G15" s="59">
        <v>25</v>
      </c>
      <c r="H15" s="91"/>
      <c r="I15" s="167"/>
    </row>
    <row r="16" spans="1:11" s="24" customFormat="1" x14ac:dyDescent="0.25">
      <c r="A16" s="142">
        <v>2301</v>
      </c>
      <c r="B16" s="178" t="s">
        <v>113</v>
      </c>
      <c r="C16" s="141"/>
      <c r="D16" s="135"/>
      <c r="E16" s="135"/>
      <c r="F16" s="96"/>
      <c r="G16" s="96"/>
      <c r="H16" s="135"/>
      <c r="I16" s="179"/>
    </row>
    <row r="17" spans="1:9" x14ac:dyDescent="0.25">
      <c r="A17" s="27" t="s">
        <v>85</v>
      </c>
      <c r="B17" s="17">
        <v>636</v>
      </c>
      <c r="C17" s="1" t="s">
        <v>132</v>
      </c>
      <c r="D17" s="44">
        <v>31805</v>
      </c>
      <c r="E17" s="44">
        <v>-24805</v>
      </c>
      <c r="F17" s="59">
        <f t="shared" si="0"/>
        <v>7000</v>
      </c>
      <c r="G17" s="59">
        <v>13000</v>
      </c>
      <c r="H17" s="44"/>
      <c r="I17" s="53"/>
    </row>
    <row r="18" spans="1:9" x14ac:dyDescent="0.25">
      <c r="A18" s="27" t="s">
        <v>51</v>
      </c>
      <c r="B18" s="17">
        <v>636</v>
      </c>
      <c r="C18" s="1" t="s">
        <v>134</v>
      </c>
      <c r="D18" s="44">
        <v>2400</v>
      </c>
      <c r="E18" s="44">
        <v>8600</v>
      </c>
      <c r="F18" s="59">
        <f t="shared" si="0"/>
        <v>11000</v>
      </c>
      <c r="G18" s="59">
        <v>11000</v>
      </c>
      <c r="H18" s="44"/>
      <c r="I18" s="53"/>
    </row>
    <row r="19" spans="1:9" x14ac:dyDescent="0.25">
      <c r="A19" s="51" t="s">
        <v>49</v>
      </c>
      <c r="B19" s="17">
        <v>636</v>
      </c>
      <c r="C19" s="1" t="s">
        <v>133</v>
      </c>
      <c r="D19" s="44">
        <v>20000</v>
      </c>
      <c r="E19" s="44">
        <v>27950</v>
      </c>
      <c r="F19" s="59">
        <f t="shared" si="0"/>
        <v>47950</v>
      </c>
      <c r="G19" s="59">
        <v>77250</v>
      </c>
      <c r="H19" s="44"/>
      <c r="I19" s="53"/>
    </row>
    <row r="20" spans="1:9" x14ac:dyDescent="0.25">
      <c r="A20" s="51" t="s">
        <v>52</v>
      </c>
      <c r="B20" s="17">
        <v>638</v>
      </c>
      <c r="C20" s="1" t="s">
        <v>138</v>
      </c>
      <c r="D20" s="44">
        <v>1020</v>
      </c>
      <c r="E20" s="44">
        <v>-93</v>
      </c>
      <c r="F20" s="59">
        <f t="shared" si="0"/>
        <v>927</v>
      </c>
      <c r="G20" s="59">
        <v>800</v>
      </c>
      <c r="H20" s="44"/>
      <c r="I20" s="53"/>
    </row>
    <row r="21" spans="1:9" x14ac:dyDescent="0.25">
      <c r="A21" s="27" t="s">
        <v>21</v>
      </c>
      <c r="B21" s="17">
        <v>636</v>
      </c>
      <c r="C21" s="1" t="s">
        <v>149</v>
      </c>
      <c r="D21" s="91">
        <v>3500</v>
      </c>
      <c r="E21" s="91">
        <v>0</v>
      </c>
      <c r="F21" s="59">
        <f t="shared" si="0"/>
        <v>3500</v>
      </c>
      <c r="G21" s="59">
        <v>3500</v>
      </c>
      <c r="H21" s="44"/>
      <c r="I21" s="53"/>
    </row>
    <row r="22" spans="1:9" x14ac:dyDescent="0.25">
      <c r="A22" s="27" t="s">
        <v>21</v>
      </c>
      <c r="B22" s="17">
        <v>636</v>
      </c>
      <c r="C22" s="1" t="s">
        <v>175</v>
      </c>
      <c r="D22" s="91">
        <v>0</v>
      </c>
      <c r="E22" s="91">
        <v>0</v>
      </c>
      <c r="F22" s="59">
        <f t="shared" si="0"/>
        <v>0</v>
      </c>
      <c r="G22" s="59">
        <v>1000</v>
      </c>
      <c r="H22" s="44"/>
      <c r="I22" s="53"/>
    </row>
    <row r="23" spans="1:9" x14ac:dyDescent="0.25">
      <c r="A23" s="51" t="s">
        <v>150</v>
      </c>
      <c r="B23" s="17">
        <v>636</v>
      </c>
      <c r="C23" s="1" t="s">
        <v>139</v>
      </c>
      <c r="D23" s="44">
        <v>47500</v>
      </c>
      <c r="E23" s="44">
        <v>0</v>
      </c>
      <c r="F23" s="59">
        <f t="shared" si="0"/>
        <v>47500</v>
      </c>
      <c r="G23" s="59">
        <v>63000</v>
      </c>
      <c r="H23" s="44"/>
      <c r="I23" s="53"/>
    </row>
    <row r="24" spans="1:9" x14ac:dyDescent="0.25">
      <c r="A24" s="27" t="s">
        <v>51</v>
      </c>
      <c r="B24" s="17">
        <v>636</v>
      </c>
      <c r="C24" s="1" t="s">
        <v>148</v>
      </c>
      <c r="D24" s="44">
        <v>200</v>
      </c>
      <c r="E24" s="44">
        <v>2800</v>
      </c>
      <c r="F24" s="59">
        <f t="shared" si="0"/>
        <v>3000</v>
      </c>
      <c r="G24" s="59">
        <v>3000</v>
      </c>
      <c r="H24" s="44"/>
      <c r="I24" s="53"/>
    </row>
    <row r="25" spans="1:9" x14ac:dyDescent="0.25">
      <c r="A25" s="27" t="s">
        <v>51</v>
      </c>
      <c r="B25" s="17">
        <v>636</v>
      </c>
      <c r="C25" s="1" t="s">
        <v>140</v>
      </c>
      <c r="D25" s="44">
        <v>0</v>
      </c>
      <c r="E25" s="44">
        <v>2791</v>
      </c>
      <c r="F25" s="59">
        <f t="shared" si="0"/>
        <v>2791</v>
      </c>
      <c r="G25" s="59">
        <v>1790</v>
      </c>
      <c r="H25" s="44"/>
      <c r="I25" s="53"/>
    </row>
    <row r="26" spans="1:9" x14ac:dyDescent="0.25">
      <c r="A26" s="27" t="s">
        <v>51</v>
      </c>
      <c r="B26" s="17">
        <v>636</v>
      </c>
      <c r="C26" s="1" t="s">
        <v>155</v>
      </c>
      <c r="D26" s="44">
        <v>1251</v>
      </c>
      <c r="E26" s="44">
        <v>-2252</v>
      </c>
      <c r="F26" s="59">
        <v>1001</v>
      </c>
      <c r="G26" s="59">
        <v>0</v>
      </c>
      <c r="H26" s="44"/>
      <c r="I26" s="53"/>
    </row>
    <row r="27" spans="1:9" s="27" customFormat="1" x14ac:dyDescent="0.25">
      <c r="A27" s="142">
        <v>2302</v>
      </c>
      <c r="B27" s="178" t="s">
        <v>174</v>
      </c>
      <c r="C27" s="141"/>
      <c r="D27" s="180"/>
      <c r="E27" s="180"/>
      <c r="F27" s="181"/>
      <c r="G27" s="181"/>
      <c r="H27" s="180"/>
      <c r="I27" s="182"/>
    </row>
    <row r="28" spans="1:9" x14ac:dyDescent="0.25">
      <c r="A28" s="27" t="s">
        <v>110</v>
      </c>
      <c r="B28" s="17">
        <v>638</v>
      </c>
      <c r="C28" s="1" t="s">
        <v>144</v>
      </c>
      <c r="D28" s="44">
        <v>0</v>
      </c>
      <c r="E28" s="44">
        <v>135</v>
      </c>
      <c r="F28" s="59">
        <v>135</v>
      </c>
      <c r="G28" s="59">
        <v>135</v>
      </c>
      <c r="H28" s="44"/>
      <c r="I28" s="53"/>
    </row>
    <row r="29" spans="1:9" x14ac:dyDescent="0.25">
      <c r="A29" s="142">
        <v>2405</v>
      </c>
      <c r="B29" s="178"/>
      <c r="C29" s="141" t="s">
        <v>144</v>
      </c>
      <c r="D29" s="180"/>
      <c r="E29" s="180"/>
      <c r="F29" s="96"/>
      <c r="G29" s="96"/>
      <c r="H29" s="135"/>
      <c r="I29" s="179"/>
    </row>
    <row r="30" spans="1:9" x14ac:dyDescent="0.25">
      <c r="A30" t="s">
        <v>74</v>
      </c>
      <c r="B30" s="17">
        <v>636</v>
      </c>
      <c r="C30" s="1" t="s">
        <v>135</v>
      </c>
      <c r="D30" s="44">
        <v>2000</v>
      </c>
      <c r="E30" s="44">
        <v>0</v>
      </c>
      <c r="F30" s="59">
        <f t="shared" si="0"/>
        <v>2000</v>
      </c>
      <c r="G30" s="59">
        <v>2000</v>
      </c>
      <c r="H30" s="44"/>
      <c r="I30" s="53"/>
    </row>
    <row r="31" spans="1:9" x14ac:dyDescent="0.25">
      <c r="B31" s="17"/>
      <c r="C31" s="1"/>
      <c r="D31" s="44"/>
      <c r="E31" s="44"/>
      <c r="F31" s="59"/>
      <c r="G31" s="59"/>
      <c r="H31" s="44"/>
      <c r="I31" s="53"/>
    </row>
    <row r="32" spans="1:9" s="125" customFormat="1" x14ac:dyDescent="0.25">
      <c r="B32" s="164">
        <v>65</v>
      </c>
      <c r="C32" s="124" t="s">
        <v>55</v>
      </c>
      <c r="D32" s="102">
        <f>SUM(D33:D37)</f>
        <v>26000</v>
      </c>
      <c r="E32" s="102">
        <f>SUM(E33:E37)</f>
        <v>-3500</v>
      </c>
      <c r="F32" s="107">
        <f t="shared" si="0"/>
        <v>22500</v>
      </c>
      <c r="G32" s="107">
        <v>18500</v>
      </c>
      <c r="H32" s="102">
        <v>32100</v>
      </c>
      <c r="I32" s="165">
        <v>32100</v>
      </c>
    </row>
    <row r="33" spans="1:9" s="51" customFormat="1" x14ac:dyDescent="0.25">
      <c r="A33" s="142">
        <v>2301</v>
      </c>
      <c r="B33" s="178" t="s">
        <v>113</v>
      </c>
      <c r="C33" s="141"/>
      <c r="D33" s="135"/>
      <c r="E33" s="135"/>
      <c r="F33" s="96"/>
      <c r="G33" s="96"/>
      <c r="H33" s="135"/>
      <c r="I33" s="179"/>
    </row>
    <row r="34" spans="1:9" s="170" customFormat="1" x14ac:dyDescent="0.25">
      <c r="A34" s="170" t="s">
        <v>45</v>
      </c>
      <c r="B34" s="168">
        <v>652</v>
      </c>
      <c r="C34" s="150" t="s">
        <v>179</v>
      </c>
      <c r="D34" s="91">
        <v>0</v>
      </c>
      <c r="E34" s="91">
        <v>0</v>
      </c>
      <c r="F34" s="59">
        <v>0</v>
      </c>
      <c r="G34" s="59">
        <v>500</v>
      </c>
      <c r="H34" s="91"/>
      <c r="I34" s="167"/>
    </row>
    <row r="35" spans="1:9" x14ac:dyDescent="0.25">
      <c r="A35" t="s">
        <v>21</v>
      </c>
      <c r="B35" s="17">
        <v>652</v>
      </c>
      <c r="C35" s="1" t="s">
        <v>141</v>
      </c>
      <c r="D35" s="44">
        <v>21000</v>
      </c>
      <c r="E35" s="44">
        <v>-11300</v>
      </c>
      <c r="F35" s="59">
        <f t="shared" si="0"/>
        <v>9700</v>
      </c>
      <c r="G35" s="59">
        <v>15000</v>
      </c>
      <c r="H35" s="44"/>
      <c r="I35" s="53"/>
    </row>
    <row r="36" spans="1:9" x14ac:dyDescent="0.25">
      <c r="A36" t="s">
        <v>51</v>
      </c>
      <c r="B36" s="17">
        <v>652</v>
      </c>
      <c r="C36" s="1" t="s">
        <v>156</v>
      </c>
      <c r="D36" s="44">
        <v>0</v>
      </c>
      <c r="E36" s="44">
        <v>11300</v>
      </c>
      <c r="F36" s="59">
        <f t="shared" si="0"/>
        <v>11300</v>
      </c>
      <c r="G36" s="59">
        <v>1500</v>
      </c>
      <c r="H36" s="44"/>
      <c r="I36" s="53"/>
    </row>
    <row r="37" spans="1:9" x14ac:dyDescent="0.25">
      <c r="A37" t="s">
        <v>46</v>
      </c>
      <c r="B37" s="17">
        <v>652</v>
      </c>
      <c r="C37" s="1" t="s">
        <v>142</v>
      </c>
      <c r="D37" s="44">
        <v>5000</v>
      </c>
      <c r="E37" s="44">
        <v>-3500</v>
      </c>
      <c r="F37" s="59">
        <f t="shared" si="0"/>
        <v>1500</v>
      </c>
      <c r="G37" s="59">
        <v>1500</v>
      </c>
      <c r="H37" s="44"/>
      <c r="I37" s="53"/>
    </row>
    <row r="38" spans="1:9" s="24" customFormat="1" x14ac:dyDescent="0.25">
      <c r="A38" s="27"/>
      <c r="B38" s="166"/>
      <c r="C38" s="26"/>
      <c r="D38" s="91"/>
      <c r="E38" s="91"/>
      <c r="F38" s="59"/>
      <c r="G38" s="59"/>
      <c r="H38" s="91"/>
      <c r="I38" s="167"/>
    </row>
    <row r="39" spans="1:9" s="103" customFormat="1" x14ac:dyDescent="0.25">
      <c r="A39" s="125"/>
      <c r="B39" s="169">
        <v>66</v>
      </c>
      <c r="C39" s="101" t="s">
        <v>153</v>
      </c>
      <c r="D39" s="102">
        <f>SUM(D41)</f>
        <v>5869</v>
      </c>
      <c r="E39" s="102">
        <f>SUM(E41)</f>
        <v>-5369</v>
      </c>
      <c r="F39" s="107">
        <f t="shared" si="0"/>
        <v>500</v>
      </c>
      <c r="G39" s="107">
        <v>168</v>
      </c>
      <c r="H39" s="102">
        <v>258</v>
      </c>
      <c r="I39" s="165">
        <v>258</v>
      </c>
    </row>
    <row r="40" spans="1:9" x14ac:dyDescent="0.25">
      <c r="A40" s="142">
        <v>2101</v>
      </c>
      <c r="B40" s="178" t="s">
        <v>146</v>
      </c>
      <c r="C40" s="141"/>
      <c r="D40" s="135"/>
      <c r="E40" s="135"/>
      <c r="F40" s="96"/>
      <c r="G40" s="96"/>
      <c r="H40" s="135"/>
      <c r="I40" s="179"/>
    </row>
    <row r="41" spans="1:9" x14ac:dyDescent="0.25">
      <c r="A41" t="s">
        <v>45</v>
      </c>
      <c r="B41" s="17">
        <v>661</v>
      </c>
      <c r="C41" s="1" t="s">
        <v>152</v>
      </c>
      <c r="D41" s="44">
        <v>5869</v>
      </c>
      <c r="E41" s="44">
        <v>-5369</v>
      </c>
      <c r="F41" s="59">
        <f t="shared" si="0"/>
        <v>500</v>
      </c>
      <c r="G41" s="59">
        <v>168</v>
      </c>
      <c r="H41" s="44">
        <v>20</v>
      </c>
      <c r="I41" s="53">
        <v>20</v>
      </c>
    </row>
    <row r="42" spans="1:9" s="142" customFormat="1" x14ac:dyDescent="0.25">
      <c r="A42" s="142">
        <v>2405</v>
      </c>
      <c r="B42" s="178" t="s">
        <v>195</v>
      </c>
      <c r="C42" s="141"/>
      <c r="D42" s="180"/>
      <c r="E42" s="180"/>
      <c r="F42" s="181"/>
      <c r="G42" s="181"/>
      <c r="H42" s="180"/>
      <c r="I42" s="182"/>
    </row>
    <row r="43" spans="1:9" x14ac:dyDescent="0.25">
      <c r="A43" t="s">
        <v>89</v>
      </c>
      <c r="B43" s="17">
        <v>663</v>
      </c>
      <c r="C43" s="1" t="s">
        <v>194</v>
      </c>
      <c r="D43" s="44">
        <v>0</v>
      </c>
      <c r="E43" s="44"/>
      <c r="F43" s="59">
        <v>0</v>
      </c>
      <c r="G43" s="59">
        <v>0</v>
      </c>
      <c r="H43" s="44">
        <v>238</v>
      </c>
      <c r="I43" s="53">
        <v>238</v>
      </c>
    </row>
    <row r="44" spans="1:9" x14ac:dyDescent="0.25">
      <c r="B44" s="17"/>
      <c r="C44" s="1"/>
      <c r="D44" s="44"/>
      <c r="E44" s="44"/>
      <c r="F44" s="59">
        <f t="shared" si="0"/>
        <v>0</v>
      </c>
      <c r="G44" s="59"/>
      <c r="H44" s="44"/>
      <c r="I44" s="53"/>
    </row>
    <row r="45" spans="1:9" s="125" customFormat="1" x14ac:dyDescent="0.25">
      <c r="B45" s="164">
        <v>67</v>
      </c>
      <c r="C45" s="124" t="s">
        <v>151</v>
      </c>
      <c r="D45" s="102">
        <f>SUM(D47:D59)</f>
        <v>392081</v>
      </c>
      <c r="E45" s="102">
        <f>SUM(E46:E59)</f>
        <v>-3851</v>
      </c>
      <c r="F45" s="107">
        <f t="shared" si="0"/>
        <v>388230</v>
      </c>
      <c r="G45" s="107">
        <v>343763</v>
      </c>
      <c r="H45" s="102">
        <v>469822</v>
      </c>
      <c r="I45" s="165">
        <v>469822</v>
      </c>
    </row>
    <row r="46" spans="1:9" s="51" customFormat="1" x14ac:dyDescent="0.25">
      <c r="A46" s="142">
        <v>2101</v>
      </c>
      <c r="B46" s="178" t="s">
        <v>146</v>
      </c>
      <c r="C46" s="141"/>
      <c r="D46" s="135"/>
      <c r="E46" s="135"/>
      <c r="F46" s="96"/>
      <c r="G46" s="96"/>
      <c r="H46" s="135"/>
      <c r="I46" s="179"/>
    </row>
    <row r="47" spans="1:9" x14ac:dyDescent="0.25">
      <c r="A47" t="s">
        <v>10</v>
      </c>
      <c r="B47" s="17">
        <v>671</v>
      </c>
      <c r="C47" s="1" t="s">
        <v>130</v>
      </c>
      <c r="D47" s="6">
        <v>56088</v>
      </c>
      <c r="E47" s="6">
        <v>-4968</v>
      </c>
      <c r="F47" s="59">
        <f t="shared" si="0"/>
        <v>51120</v>
      </c>
      <c r="G47" s="59">
        <v>51120</v>
      </c>
      <c r="H47" s="44"/>
      <c r="I47" s="53"/>
    </row>
    <row r="48" spans="1:9" x14ac:dyDescent="0.25">
      <c r="A48" t="s">
        <v>16</v>
      </c>
      <c r="B48" s="183">
        <v>671</v>
      </c>
      <c r="C48" s="184" t="s">
        <v>131</v>
      </c>
      <c r="D48" s="185">
        <v>289525</v>
      </c>
      <c r="E48" s="185">
        <v>4150</v>
      </c>
      <c r="F48" s="186">
        <f t="shared" si="0"/>
        <v>293675</v>
      </c>
      <c r="G48" s="186">
        <v>235834</v>
      </c>
      <c r="H48" s="187"/>
      <c r="I48" s="188"/>
    </row>
    <row r="49" spans="1:9" x14ac:dyDescent="0.25">
      <c r="A49" s="201">
        <v>2102</v>
      </c>
      <c r="B49" s="178" t="s">
        <v>147</v>
      </c>
      <c r="C49" s="141"/>
      <c r="D49" s="98"/>
      <c r="E49" s="98"/>
      <c r="F49" s="96"/>
      <c r="G49" s="96"/>
      <c r="H49" s="135"/>
      <c r="I49" s="135"/>
    </row>
    <row r="50" spans="1:9" x14ac:dyDescent="0.25">
      <c r="A50" t="s">
        <v>18</v>
      </c>
      <c r="B50" s="195">
        <v>671</v>
      </c>
      <c r="C50" s="196" t="s">
        <v>136</v>
      </c>
      <c r="D50" s="197">
        <v>39230</v>
      </c>
      <c r="E50" s="197">
        <v>-36400</v>
      </c>
      <c r="F50" s="198">
        <f t="shared" si="0"/>
        <v>2830</v>
      </c>
      <c r="G50" s="198">
        <v>3730</v>
      </c>
      <c r="H50" s="199"/>
      <c r="I50" s="200"/>
    </row>
    <row r="51" spans="1:9" x14ac:dyDescent="0.25">
      <c r="A51" s="201">
        <v>2301</v>
      </c>
      <c r="B51" s="178" t="s">
        <v>113</v>
      </c>
      <c r="C51" s="141"/>
      <c r="D51" s="141"/>
      <c r="E51" s="98"/>
      <c r="F51" s="96"/>
      <c r="G51" s="96"/>
      <c r="H51" s="135"/>
      <c r="I51" s="135"/>
    </row>
    <row r="52" spans="1:9" x14ac:dyDescent="0.25">
      <c r="A52" s="51" t="s">
        <v>99</v>
      </c>
      <c r="B52" s="189">
        <v>671</v>
      </c>
      <c r="C52" s="190" t="s">
        <v>137</v>
      </c>
      <c r="D52" s="191">
        <v>0</v>
      </c>
      <c r="E52" s="193">
        <v>30453</v>
      </c>
      <c r="F52" s="192">
        <f t="shared" si="0"/>
        <v>30453</v>
      </c>
      <c r="G52" s="192">
        <v>34000</v>
      </c>
      <c r="H52" s="193"/>
      <c r="I52" s="194"/>
    </row>
    <row r="53" spans="1:9" x14ac:dyDescent="0.25">
      <c r="A53" s="27" t="s">
        <v>53</v>
      </c>
      <c r="B53" s="17">
        <v>671</v>
      </c>
      <c r="C53" s="1" t="s">
        <v>79</v>
      </c>
      <c r="D53" s="44">
        <f>Sheet3!D164</f>
        <v>7000</v>
      </c>
      <c r="E53" s="44">
        <v>0</v>
      </c>
      <c r="F53" s="59">
        <f t="shared" si="0"/>
        <v>7000</v>
      </c>
      <c r="G53" s="59">
        <v>7000</v>
      </c>
      <c r="H53" s="44"/>
      <c r="I53" s="53"/>
    </row>
    <row r="54" spans="1:9" s="27" customFormat="1" x14ac:dyDescent="0.25">
      <c r="A54" s="142">
        <v>2302</v>
      </c>
      <c r="B54" s="178" t="s">
        <v>174</v>
      </c>
      <c r="C54" s="141"/>
      <c r="D54" s="180"/>
      <c r="E54" s="180"/>
      <c r="F54" s="181"/>
      <c r="G54" s="181"/>
      <c r="H54" s="180"/>
      <c r="I54" s="182"/>
    </row>
    <row r="55" spans="1:9" x14ac:dyDescent="0.25">
      <c r="A55" s="27" t="s">
        <v>165</v>
      </c>
      <c r="B55" s="183">
        <v>671</v>
      </c>
      <c r="C55" s="184" t="s">
        <v>177</v>
      </c>
      <c r="D55" s="187">
        <v>0</v>
      </c>
      <c r="E55" s="187">
        <v>0</v>
      </c>
      <c r="F55" s="186">
        <v>0</v>
      </c>
      <c r="G55" s="186">
        <v>2000</v>
      </c>
      <c r="H55" s="44"/>
      <c r="I55" s="53"/>
    </row>
    <row r="56" spans="1:9" x14ac:dyDescent="0.25">
      <c r="A56" s="201">
        <v>2401</v>
      </c>
      <c r="B56" s="178" t="s">
        <v>154</v>
      </c>
      <c r="C56" s="95"/>
      <c r="D56" s="135"/>
      <c r="E56" s="135"/>
      <c r="F56" s="96"/>
      <c r="G56" s="96"/>
      <c r="H56" s="135"/>
      <c r="I56" s="179"/>
    </row>
    <row r="57" spans="1:9" x14ac:dyDescent="0.25">
      <c r="A57" t="s">
        <v>111</v>
      </c>
      <c r="B57" s="189">
        <v>671</v>
      </c>
      <c r="C57" s="190" t="s">
        <v>143</v>
      </c>
      <c r="D57" s="193">
        <v>0</v>
      </c>
      <c r="E57" s="193">
        <v>500</v>
      </c>
      <c r="F57" s="192">
        <f t="shared" si="0"/>
        <v>500</v>
      </c>
      <c r="G57" s="192">
        <v>7427</v>
      </c>
      <c r="H57" s="44"/>
      <c r="I57" s="53"/>
    </row>
    <row r="58" spans="1:9" x14ac:dyDescent="0.25">
      <c r="A58" s="142">
        <v>2405</v>
      </c>
      <c r="B58" s="178" t="s">
        <v>145</v>
      </c>
      <c r="C58" s="141"/>
      <c r="D58" s="149"/>
      <c r="E58" s="149"/>
      <c r="F58" s="96"/>
      <c r="G58" s="96"/>
      <c r="H58" s="149"/>
      <c r="I58" s="202"/>
    </row>
    <row r="59" spans="1:9" x14ac:dyDescent="0.25">
      <c r="A59" t="s">
        <v>89</v>
      </c>
      <c r="B59" s="1">
        <v>671</v>
      </c>
      <c r="C59" s="1" t="s">
        <v>178</v>
      </c>
      <c r="D59" s="43">
        <v>238</v>
      </c>
      <c r="E59" s="43">
        <v>2414</v>
      </c>
      <c r="F59" s="59">
        <f t="shared" si="0"/>
        <v>2652</v>
      </c>
      <c r="G59" s="59">
        <v>2652</v>
      </c>
      <c r="H59" s="43"/>
      <c r="I59" s="43"/>
    </row>
    <row r="60" spans="1:9" x14ac:dyDescent="0.25">
      <c r="B60" s="45"/>
      <c r="C60" s="45"/>
      <c r="D60" s="62"/>
      <c r="E60" s="62"/>
      <c r="F60" s="62"/>
      <c r="G60" s="62"/>
      <c r="H60" s="62"/>
      <c r="I60" s="62"/>
    </row>
    <row r="61" spans="1:9" x14ac:dyDescent="0.25">
      <c r="B61" s="45"/>
      <c r="C61" s="45"/>
      <c r="D61" s="46" t="s">
        <v>25</v>
      </c>
      <c r="E61" s="46"/>
      <c r="F61" s="46"/>
      <c r="G61" s="46"/>
      <c r="H61" s="46"/>
      <c r="I61" s="46"/>
    </row>
    <row r="62" spans="1:9" x14ac:dyDescent="0.25">
      <c r="B62" t="s">
        <v>170</v>
      </c>
      <c r="C62" s="47"/>
      <c r="D62" t="s">
        <v>58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24"/>
  <sheetViews>
    <sheetView zoomScaleNormal="100" workbookViewId="0">
      <selection activeCell="B5" sqref="B5"/>
    </sheetView>
  </sheetViews>
  <sheetFormatPr defaultRowHeight="15" x14ac:dyDescent="0.25"/>
  <cols>
    <col min="3" max="3" width="70.7109375" customWidth="1"/>
    <col min="4" max="4" width="14" customWidth="1"/>
    <col min="5" max="5" width="14" hidden="1" customWidth="1"/>
    <col min="6" max="7" width="15" style="24" customWidth="1"/>
    <col min="8" max="8" width="14" customWidth="1"/>
    <col min="9" max="9" width="13.85546875" customWidth="1"/>
  </cols>
  <sheetData>
    <row r="1" spans="1:9" x14ac:dyDescent="0.25">
      <c r="A1" t="s">
        <v>30</v>
      </c>
    </row>
    <row r="2" spans="1:9" x14ac:dyDescent="0.25">
      <c r="A2" t="s">
        <v>31</v>
      </c>
    </row>
    <row r="3" spans="1:9" x14ac:dyDescent="0.25">
      <c r="A3" t="s">
        <v>82</v>
      </c>
      <c r="B3" t="s">
        <v>116</v>
      </c>
    </row>
    <row r="4" spans="1:9" x14ac:dyDescent="0.25">
      <c r="A4" t="s">
        <v>81</v>
      </c>
      <c r="B4" t="s">
        <v>199</v>
      </c>
    </row>
    <row r="5" spans="1:9" ht="18.75" x14ac:dyDescent="0.3">
      <c r="A5" s="68" t="s">
        <v>171</v>
      </c>
    </row>
    <row r="6" spans="1:9" ht="18.75" x14ac:dyDescent="0.3">
      <c r="A6" s="68"/>
    </row>
    <row r="7" spans="1:9" ht="15.75" x14ac:dyDescent="0.25">
      <c r="A7" s="65" t="s">
        <v>114</v>
      </c>
      <c r="B7" s="66"/>
      <c r="C7" s="66"/>
      <c r="D7" s="67"/>
      <c r="E7" s="67"/>
      <c r="F7" s="126"/>
      <c r="G7" s="126"/>
      <c r="H7" s="4"/>
      <c r="I7" s="5"/>
    </row>
    <row r="8" spans="1:9" ht="18.75" x14ac:dyDescent="0.3">
      <c r="A8" s="7"/>
      <c r="B8" s="1"/>
      <c r="C8" s="1"/>
      <c r="D8" s="1"/>
      <c r="E8" s="1"/>
      <c r="F8" s="171"/>
      <c r="G8" s="175"/>
      <c r="H8" s="173"/>
      <c r="I8" s="2"/>
    </row>
    <row r="9" spans="1:9" x14ac:dyDescent="0.25">
      <c r="A9" s="2" t="s">
        <v>0</v>
      </c>
      <c r="B9" s="2" t="s">
        <v>1</v>
      </c>
      <c r="C9" s="2" t="s">
        <v>2</v>
      </c>
      <c r="D9" s="2" t="s">
        <v>78</v>
      </c>
      <c r="E9" s="2" t="s">
        <v>96</v>
      </c>
      <c r="F9" s="172" t="s">
        <v>158</v>
      </c>
      <c r="G9" s="176" t="s">
        <v>157</v>
      </c>
      <c r="H9" s="173" t="s">
        <v>184</v>
      </c>
      <c r="I9" s="2" t="s">
        <v>185</v>
      </c>
    </row>
    <row r="10" spans="1:9" s="132" customFormat="1" x14ac:dyDescent="0.25">
      <c r="A10" s="85">
        <v>2101</v>
      </c>
      <c r="B10" s="86" t="s">
        <v>33</v>
      </c>
      <c r="C10" s="87"/>
      <c r="D10" s="79">
        <v>7768493</v>
      </c>
      <c r="E10" s="79">
        <f>SUM(E11+E22+E31+E48)</f>
        <v>-5397867.2000000002</v>
      </c>
      <c r="F10" s="79">
        <f t="shared" ref="F10:F20" si="0">SUM(D10+E10)</f>
        <v>2370625.7999999998</v>
      </c>
      <c r="G10" s="174">
        <v>2492647</v>
      </c>
      <c r="H10" s="79">
        <v>7787093</v>
      </c>
      <c r="I10" s="79">
        <f>H10</f>
        <v>7787093</v>
      </c>
    </row>
    <row r="11" spans="1:9" s="51" customFormat="1" x14ac:dyDescent="0.25">
      <c r="A11" s="30" t="s">
        <v>10</v>
      </c>
      <c r="B11" s="30" t="s">
        <v>117</v>
      </c>
      <c r="C11" s="30"/>
      <c r="D11" s="60">
        <v>56088</v>
      </c>
      <c r="E11" s="60">
        <f>SUM(E12)</f>
        <v>-4968</v>
      </c>
      <c r="F11" s="118">
        <f t="shared" si="0"/>
        <v>51120</v>
      </c>
      <c r="G11" s="118">
        <v>51120</v>
      </c>
      <c r="H11" s="71">
        <v>53400</v>
      </c>
      <c r="I11" s="71">
        <f t="shared" ref="I11" si="1">H11</f>
        <v>53400</v>
      </c>
    </row>
    <row r="12" spans="1:9" s="51" customFormat="1" x14ac:dyDescent="0.25">
      <c r="A12" s="30"/>
      <c r="B12" s="30"/>
      <c r="C12" s="30" t="s">
        <v>59</v>
      </c>
      <c r="D12" s="57">
        <v>56088</v>
      </c>
      <c r="E12" s="57">
        <f>SUM(E13)</f>
        <v>-4968</v>
      </c>
      <c r="F12" s="80">
        <f t="shared" si="0"/>
        <v>51120</v>
      </c>
      <c r="G12" s="80"/>
      <c r="H12" s="133"/>
      <c r="I12" s="133"/>
    </row>
    <row r="13" spans="1:9" s="99" customFormat="1" x14ac:dyDescent="0.25">
      <c r="A13" s="95"/>
      <c r="B13" s="95">
        <v>3</v>
      </c>
      <c r="C13" s="95" t="s">
        <v>3</v>
      </c>
      <c r="D13" s="96">
        <v>56088</v>
      </c>
      <c r="E13" s="96">
        <f>SUM(E14+E19)</f>
        <v>-4968</v>
      </c>
      <c r="F13" s="97">
        <f t="shared" si="0"/>
        <v>51120</v>
      </c>
      <c r="G13" s="97">
        <v>51120</v>
      </c>
      <c r="H13" s="97"/>
      <c r="I13" s="97"/>
    </row>
    <row r="14" spans="1:9" s="103" customFormat="1" x14ac:dyDescent="0.25">
      <c r="A14" s="101"/>
      <c r="B14" s="101">
        <v>32</v>
      </c>
      <c r="C14" s="101" t="s">
        <v>8</v>
      </c>
      <c r="D14" s="102">
        <v>52388</v>
      </c>
      <c r="E14" s="102">
        <f>SUM(E15:E18)</f>
        <v>-4968</v>
      </c>
      <c r="F14" s="109">
        <f t="shared" si="0"/>
        <v>47420</v>
      </c>
      <c r="G14" s="109">
        <v>48520</v>
      </c>
      <c r="H14" s="110">
        <v>49700</v>
      </c>
      <c r="I14" s="110">
        <f t="shared" ref="I14" si="2">H14</f>
        <v>49700</v>
      </c>
    </row>
    <row r="15" spans="1:9" x14ac:dyDescent="0.25">
      <c r="A15" s="1"/>
      <c r="B15" s="1">
        <v>321</v>
      </c>
      <c r="C15" s="1" t="s">
        <v>9</v>
      </c>
      <c r="D15" s="57">
        <v>13900</v>
      </c>
      <c r="E15" s="57">
        <v>-900</v>
      </c>
      <c r="F15" s="80">
        <f t="shared" si="0"/>
        <v>13000</v>
      </c>
      <c r="G15" s="80">
        <v>2370</v>
      </c>
      <c r="H15" s="44"/>
      <c r="I15" s="44"/>
    </row>
    <row r="16" spans="1:9" x14ac:dyDescent="0.25">
      <c r="A16" s="1"/>
      <c r="B16" s="1">
        <v>322</v>
      </c>
      <c r="C16" s="1" t="s">
        <v>11</v>
      </c>
      <c r="D16" s="57">
        <v>22370</v>
      </c>
      <c r="E16" s="57">
        <v>-9570</v>
      </c>
      <c r="F16" s="80">
        <f t="shared" si="0"/>
        <v>12800</v>
      </c>
      <c r="G16" s="80">
        <v>23552</v>
      </c>
      <c r="H16" s="44"/>
      <c r="I16" s="44"/>
    </row>
    <row r="17" spans="1:11" x14ac:dyDescent="0.25">
      <c r="A17" s="1"/>
      <c r="B17" s="1">
        <v>323</v>
      </c>
      <c r="C17" s="1" t="s">
        <v>12</v>
      </c>
      <c r="D17" s="57">
        <v>13518</v>
      </c>
      <c r="E17" s="57">
        <v>6102</v>
      </c>
      <c r="F17" s="80">
        <f t="shared" si="0"/>
        <v>19620</v>
      </c>
      <c r="G17" s="80">
        <v>20298</v>
      </c>
      <c r="H17" s="44"/>
      <c r="I17" s="44"/>
    </row>
    <row r="18" spans="1:11" x14ac:dyDescent="0.25">
      <c r="A18" s="1"/>
      <c r="B18" s="1">
        <v>329</v>
      </c>
      <c r="C18" s="1" t="s">
        <v>13</v>
      </c>
      <c r="D18" s="57">
        <v>2600</v>
      </c>
      <c r="E18" s="57">
        <v>-600</v>
      </c>
      <c r="F18" s="80">
        <f t="shared" si="0"/>
        <v>2000</v>
      </c>
      <c r="G18" s="80">
        <v>2300</v>
      </c>
      <c r="H18" s="44"/>
      <c r="I18" s="44"/>
    </row>
    <row r="19" spans="1:11" s="103" customFormat="1" x14ac:dyDescent="0.25">
      <c r="A19" s="101"/>
      <c r="B19" s="101">
        <v>34</v>
      </c>
      <c r="C19" s="101" t="s">
        <v>14</v>
      </c>
      <c r="D19" s="102">
        <v>3700</v>
      </c>
      <c r="E19" s="102">
        <f>SUM(E20)</f>
        <v>0</v>
      </c>
      <c r="F19" s="109">
        <f t="shared" si="0"/>
        <v>3700</v>
      </c>
      <c r="G19" s="109">
        <v>2600</v>
      </c>
      <c r="H19" s="110">
        <f>D19</f>
        <v>3700</v>
      </c>
      <c r="I19" s="110">
        <f t="shared" ref="I19:I22" si="3">H19</f>
        <v>3700</v>
      </c>
    </row>
    <row r="20" spans="1:11" x14ac:dyDescent="0.25">
      <c r="A20" s="1"/>
      <c r="B20" s="1">
        <v>343</v>
      </c>
      <c r="C20" s="1" t="s">
        <v>15</v>
      </c>
      <c r="D20" s="57">
        <v>3700</v>
      </c>
      <c r="E20" s="57">
        <v>0</v>
      </c>
      <c r="F20" s="80">
        <f t="shared" si="0"/>
        <v>3700</v>
      </c>
      <c r="G20" s="80">
        <v>2600</v>
      </c>
      <c r="H20" s="44"/>
      <c r="I20" s="44"/>
    </row>
    <row r="21" spans="1:11" x14ac:dyDescent="0.25">
      <c r="A21" s="1"/>
      <c r="B21" s="1"/>
      <c r="C21" s="1"/>
      <c r="D21" s="57"/>
      <c r="E21" s="57"/>
      <c r="F21" s="80"/>
      <c r="G21" s="80"/>
      <c r="H21" s="44"/>
      <c r="I21" s="44"/>
    </row>
    <row r="22" spans="1:11" s="51" customFormat="1" x14ac:dyDescent="0.25">
      <c r="A22" s="30" t="s">
        <v>16</v>
      </c>
      <c r="B22" s="30" t="s">
        <v>118</v>
      </c>
      <c r="C22" s="30"/>
      <c r="D22" s="60">
        <v>289525</v>
      </c>
      <c r="E22" s="60">
        <f>SUM(E23)</f>
        <v>4150</v>
      </c>
      <c r="F22" s="118">
        <f t="shared" ref="F22:F29" si="4">SUM(D22+E22)</f>
        <v>293675</v>
      </c>
      <c r="G22" s="118">
        <v>235834</v>
      </c>
      <c r="H22" s="71">
        <v>310813</v>
      </c>
      <c r="I22" s="71">
        <f t="shared" si="3"/>
        <v>310813</v>
      </c>
    </row>
    <row r="23" spans="1:11" s="51" customFormat="1" x14ac:dyDescent="0.25">
      <c r="A23" s="30"/>
      <c r="B23" s="30"/>
      <c r="C23" s="30" t="s">
        <v>59</v>
      </c>
      <c r="D23" s="57">
        <v>289525</v>
      </c>
      <c r="E23" s="57">
        <f>SUM(E24)</f>
        <v>4150</v>
      </c>
      <c r="F23" s="80">
        <f t="shared" si="4"/>
        <v>293675</v>
      </c>
      <c r="G23" s="80"/>
      <c r="H23" s="28"/>
      <c r="I23" s="28"/>
    </row>
    <row r="24" spans="1:11" s="99" customFormat="1" x14ac:dyDescent="0.25">
      <c r="A24" s="95"/>
      <c r="B24" s="95">
        <v>3</v>
      </c>
      <c r="C24" s="95" t="s">
        <v>3</v>
      </c>
      <c r="D24" s="96">
        <v>289525</v>
      </c>
      <c r="E24" s="96">
        <f>SUM(E25+E28)</f>
        <v>4150</v>
      </c>
      <c r="F24" s="97">
        <f t="shared" si="4"/>
        <v>293675</v>
      </c>
      <c r="G24" s="97">
        <v>235834</v>
      </c>
      <c r="H24" s="98"/>
      <c r="I24" s="98"/>
    </row>
    <row r="25" spans="1:11" s="103" customFormat="1" x14ac:dyDescent="0.25">
      <c r="A25" s="101"/>
      <c r="B25" s="101">
        <v>32</v>
      </c>
      <c r="C25" s="101" t="s">
        <v>8</v>
      </c>
      <c r="D25" s="102">
        <v>2500</v>
      </c>
      <c r="E25" s="102">
        <f>SUM(E26:E27)</f>
        <v>36400</v>
      </c>
      <c r="F25" s="109">
        <f t="shared" si="4"/>
        <v>38900</v>
      </c>
      <c r="G25" s="109">
        <v>38900</v>
      </c>
      <c r="H25" s="110">
        <f>D25</f>
        <v>2500</v>
      </c>
      <c r="I25" s="110">
        <f t="shared" ref="I25:I31" si="5">H25</f>
        <v>2500</v>
      </c>
      <c r="K25" s="61"/>
    </row>
    <row r="26" spans="1:11" x14ac:dyDescent="0.25">
      <c r="A26" s="70"/>
      <c r="B26" s="70">
        <v>322</v>
      </c>
      <c r="C26" s="70" t="s">
        <v>97</v>
      </c>
      <c r="D26" s="57"/>
      <c r="E26" s="57">
        <v>36400</v>
      </c>
      <c r="F26" s="128">
        <f t="shared" si="4"/>
        <v>36400</v>
      </c>
      <c r="G26" s="128">
        <v>36400</v>
      </c>
      <c r="H26" s="20"/>
      <c r="I26" s="20"/>
      <c r="K26" s="54"/>
    </row>
    <row r="27" spans="1:11" x14ac:dyDescent="0.25">
      <c r="A27" s="1"/>
      <c r="B27" s="1">
        <v>323</v>
      </c>
      <c r="C27" s="1" t="s">
        <v>12</v>
      </c>
      <c r="D27" s="57">
        <v>2500</v>
      </c>
      <c r="E27" s="57">
        <v>0</v>
      </c>
      <c r="F27" s="128">
        <f t="shared" si="4"/>
        <v>2500</v>
      </c>
      <c r="G27" s="128">
        <v>2500</v>
      </c>
      <c r="H27" s="6"/>
      <c r="I27" s="6"/>
    </row>
    <row r="28" spans="1:11" s="103" customFormat="1" x14ac:dyDescent="0.25">
      <c r="A28" s="101"/>
      <c r="B28" s="101">
        <v>37</v>
      </c>
      <c r="C28" s="101" t="s">
        <v>60</v>
      </c>
      <c r="D28" s="102">
        <v>287025</v>
      </c>
      <c r="E28" s="102">
        <f>SUM(E29)</f>
        <v>-32250</v>
      </c>
      <c r="F28" s="109">
        <f t="shared" si="4"/>
        <v>254775</v>
      </c>
      <c r="G28" s="109">
        <v>196934</v>
      </c>
      <c r="H28" s="110">
        <v>308313</v>
      </c>
      <c r="I28" s="110">
        <f t="shared" si="5"/>
        <v>308313</v>
      </c>
    </row>
    <row r="29" spans="1:11" x14ac:dyDescent="0.25">
      <c r="A29" s="1"/>
      <c r="B29" s="1">
        <v>372</v>
      </c>
      <c r="C29" s="1" t="s">
        <v>61</v>
      </c>
      <c r="D29" s="57">
        <v>287025</v>
      </c>
      <c r="E29" s="57">
        <v>-32250</v>
      </c>
      <c r="F29" s="80">
        <f t="shared" si="4"/>
        <v>254775</v>
      </c>
      <c r="G29" s="80">
        <v>196934</v>
      </c>
      <c r="H29" s="6"/>
      <c r="I29" s="6"/>
    </row>
    <row r="30" spans="1:11" x14ac:dyDescent="0.25">
      <c r="A30" s="1"/>
      <c r="B30" s="1"/>
      <c r="C30" s="1"/>
      <c r="D30" s="57"/>
      <c r="E30" s="57"/>
      <c r="F30" s="80"/>
      <c r="G30" s="80"/>
      <c r="H30" s="6"/>
      <c r="I30" s="6"/>
    </row>
    <row r="31" spans="1:11" s="51" customFormat="1" x14ac:dyDescent="0.25">
      <c r="A31" s="30" t="s">
        <v>45</v>
      </c>
      <c r="B31" s="30" t="s">
        <v>119</v>
      </c>
      <c r="C31" s="30"/>
      <c r="D31" s="60">
        <v>5869.49</v>
      </c>
      <c r="E31" s="60">
        <f>SUM(E32+E39+E43)</f>
        <v>-5369</v>
      </c>
      <c r="F31" s="118">
        <f t="shared" ref="F31:F38" si="6">SUM(D31+E31)</f>
        <v>500.48999999999978</v>
      </c>
      <c r="G31" s="118">
        <v>693</v>
      </c>
      <c r="H31" s="71">
        <f>D31</f>
        <v>5869.49</v>
      </c>
      <c r="I31" s="71">
        <f t="shared" si="5"/>
        <v>5869.49</v>
      </c>
    </row>
    <row r="32" spans="1:11" s="51" customFormat="1" x14ac:dyDescent="0.25">
      <c r="A32" s="30"/>
      <c r="B32" s="30"/>
      <c r="C32" s="30" t="s">
        <v>62</v>
      </c>
      <c r="D32" s="57">
        <f>D31-D43-D39</f>
        <v>4850</v>
      </c>
      <c r="E32" s="57">
        <f>SUM(E33)</f>
        <v>-4350</v>
      </c>
      <c r="F32" s="80">
        <f t="shared" si="6"/>
        <v>500</v>
      </c>
      <c r="G32" s="118"/>
      <c r="H32" s="28"/>
      <c r="I32" s="28"/>
    </row>
    <row r="33" spans="1:9" s="99" customFormat="1" x14ac:dyDescent="0.25">
      <c r="A33" s="95"/>
      <c r="B33" s="95">
        <v>3</v>
      </c>
      <c r="C33" s="95" t="s">
        <v>3</v>
      </c>
      <c r="D33" s="96">
        <v>4850</v>
      </c>
      <c r="E33" s="96">
        <f>SUM(E34)</f>
        <v>-4350</v>
      </c>
      <c r="F33" s="97">
        <f t="shared" si="6"/>
        <v>500</v>
      </c>
      <c r="G33" s="97">
        <v>500</v>
      </c>
      <c r="H33" s="98"/>
      <c r="I33" s="98"/>
    </row>
    <row r="34" spans="1:9" s="108" customFormat="1" x14ac:dyDescent="0.25">
      <c r="A34" s="106"/>
      <c r="B34" s="106">
        <v>32</v>
      </c>
      <c r="C34" s="106" t="s">
        <v>8</v>
      </c>
      <c r="D34" s="107">
        <v>4850</v>
      </c>
      <c r="E34" s="107">
        <f>SUM(E35:E38)</f>
        <v>-4350</v>
      </c>
      <c r="F34" s="109">
        <f t="shared" si="6"/>
        <v>500</v>
      </c>
      <c r="G34" s="109">
        <v>500</v>
      </c>
      <c r="H34" s="109">
        <f>D34</f>
        <v>4850</v>
      </c>
      <c r="I34" s="109">
        <f t="shared" ref="I34" si="7">H34</f>
        <v>4850</v>
      </c>
    </row>
    <row r="35" spans="1:9" x14ac:dyDescent="0.25">
      <c r="A35" s="1"/>
      <c r="B35" s="1">
        <v>321</v>
      </c>
      <c r="C35" s="1" t="s">
        <v>9</v>
      </c>
      <c r="D35" s="57">
        <v>450</v>
      </c>
      <c r="E35" s="57">
        <v>-450</v>
      </c>
      <c r="F35" s="80">
        <f t="shared" si="6"/>
        <v>0</v>
      </c>
      <c r="G35" s="80">
        <v>100</v>
      </c>
      <c r="H35" s="6"/>
      <c r="I35" s="6"/>
    </row>
    <row r="36" spans="1:9" x14ac:dyDescent="0.25">
      <c r="A36" s="1"/>
      <c r="B36" s="1">
        <v>322</v>
      </c>
      <c r="C36" s="1" t="s">
        <v>19</v>
      </c>
      <c r="D36" s="57">
        <v>500</v>
      </c>
      <c r="E36" s="57">
        <v>-250</v>
      </c>
      <c r="F36" s="80">
        <f t="shared" si="6"/>
        <v>250</v>
      </c>
      <c r="G36" s="80">
        <v>170</v>
      </c>
      <c r="H36" s="6"/>
      <c r="I36" s="6"/>
    </row>
    <row r="37" spans="1:9" x14ac:dyDescent="0.25">
      <c r="A37" s="1"/>
      <c r="B37" s="1">
        <v>323</v>
      </c>
      <c r="C37" s="1" t="s">
        <v>12</v>
      </c>
      <c r="D37" s="57">
        <f>4719.49-1000-19.49</f>
        <v>3700</v>
      </c>
      <c r="E37" s="57">
        <v>-3700</v>
      </c>
      <c r="F37" s="80">
        <f t="shared" si="6"/>
        <v>0</v>
      </c>
      <c r="G37" s="80">
        <v>180</v>
      </c>
      <c r="H37" s="6"/>
      <c r="I37" s="6"/>
    </row>
    <row r="38" spans="1:9" x14ac:dyDescent="0.25">
      <c r="A38" s="1"/>
      <c r="B38" s="1">
        <v>329</v>
      </c>
      <c r="C38" s="1" t="s">
        <v>13</v>
      </c>
      <c r="D38" s="57">
        <v>200</v>
      </c>
      <c r="E38" s="57">
        <v>50</v>
      </c>
      <c r="F38" s="80">
        <f t="shared" si="6"/>
        <v>250</v>
      </c>
      <c r="G38" s="80">
        <v>50</v>
      </c>
      <c r="H38" s="6"/>
      <c r="I38" s="6"/>
    </row>
    <row r="39" spans="1:9" s="51" customFormat="1" x14ac:dyDescent="0.25">
      <c r="A39" s="30"/>
      <c r="B39" s="30"/>
      <c r="C39" s="30" t="s">
        <v>63</v>
      </c>
      <c r="D39" s="57">
        <v>1000</v>
      </c>
      <c r="E39" s="57">
        <f>SUM(E40)</f>
        <v>-1000</v>
      </c>
      <c r="F39" s="80">
        <f t="shared" ref="F39:F46" si="8">SUM(D39+E39)</f>
        <v>0</v>
      </c>
      <c r="G39" s="118"/>
      <c r="H39" s="28"/>
      <c r="I39" s="28"/>
    </row>
    <row r="40" spans="1:9" s="99" customFormat="1" x14ac:dyDescent="0.25">
      <c r="A40" s="95"/>
      <c r="B40" s="95">
        <v>3</v>
      </c>
      <c r="C40" s="95" t="s">
        <v>3</v>
      </c>
      <c r="D40" s="96">
        <v>1000</v>
      </c>
      <c r="E40" s="96">
        <f>SUM(E41)</f>
        <v>-1000</v>
      </c>
      <c r="F40" s="97">
        <f t="shared" si="8"/>
        <v>0</v>
      </c>
      <c r="G40" s="97">
        <v>25</v>
      </c>
      <c r="H40" s="98"/>
      <c r="I40" s="98"/>
    </row>
    <row r="41" spans="1:9" s="103" customFormat="1" x14ac:dyDescent="0.25">
      <c r="A41" s="101"/>
      <c r="B41" s="101">
        <v>32</v>
      </c>
      <c r="C41" s="101" t="s">
        <v>8</v>
      </c>
      <c r="D41" s="102">
        <v>1000</v>
      </c>
      <c r="E41" s="102">
        <f>SUM(E42)</f>
        <v>-1000</v>
      </c>
      <c r="F41" s="109">
        <f t="shared" si="8"/>
        <v>0</v>
      </c>
      <c r="G41" s="109">
        <v>25</v>
      </c>
      <c r="H41" s="110">
        <f>D41</f>
        <v>1000</v>
      </c>
      <c r="I41" s="110">
        <f t="shared" ref="I41" si="9">H41</f>
        <v>1000</v>
      </c>
    </row>
    <row r="42" spans="1:9" x14ac:dyDescent="0.25">
      <c r="A42" s="1"/>
      <c r="B42" s="1">
        <v>323</v>
      </c>
      <c r="C42" s="1" t="s">
        <v>12</v>
      </c>
      <c r="D42" s="57">
        <v>1000</v>
      </c>
      <c r="E42" s="57">
        <v>-1000</v>
      </c>
      <c r="F42" s="80">
        <f t="shared" si="8"/>
        <v>0</v>
      </c>
      <c r="G42" s="80">
        <v>25</v>
      </c>
      <c r="H42" s="6"/>
      <c r="I42" s="6"/>
    </row>
    <row r="43" spans="1:9" s="51" customFormat="1" x14ac:dyDescent="0.25">
      <c r="A43" s="30"/>
      <c r="B43" s="30"/>
      <c r="C43" s="30" t="s">
        <v>83</v>
      </c>
      <c r="D43" s="57">
        <v>19.489999999999998</v>
      </c>
      <c r="E43" s="57">
        <f>SUM(E44)</f>
        <v>-19</v>
      </c>
      <c r="F43" s="80">
        <f t="shared" si="8"/>
        <v>0.48999999999999844</v>
      </c>
      <c r="G43" s="80"/>
      <c r="H43" s="28"/>
      <c r="I43" s="28"/>
    </row>
    <row r="44" spans="1:9" s="99" customFormat="1" x14ac:dyDescent="0.25">
      <c r="A44" s="95"/>
      <c r="B44" s="95">
        <v>3</v>
      </c>
      <c r="C44" s="95" t="s">
        <v>3</v>
      </c>
      <c r="D44" s="96">
        <v>19.489999999999998</v>
      </c>
      <c r="E44" s="96">
        <f>SUM(E45)</f>
        <v>-19</v>
      </c>
      <c r="F44" s="97">
        <f t="shared" si="8"/>
        <v>0.48999999999999844</v>
      </c>
      <c r="G44" s="97">
        <v>168</v>
      </c>
      <c r="H44" s="98"/>
      <c r="I44" s="98"/>
    </row>
    <row r="45" spans="1:9" s="103" customFormat="1" x14ac:dyDescent="0.25">
      <c r="A45" s="101"/>
      <c r="B45" s="101">
        <v>32</v>
      </c>
      <c r="C45" s="101" t="s">
        <v>8</v>
      </c>
      <c r="D45" s="102">
        <v>19.489999999999998</v>
      </c>
      <c r="E45" s="102">
        <f>SUM(E46)</f>
        <v>-19</v>
      </c>
      <c r="F45" s="109">
        <f t="shared" si="8"/>
        <v>0.48999999999999844</v>
      </c>
      <c r="G45" s="109">
        <v>168</v>
      </c>
      <c r="H45" s="110">
        <f>D45</f>
        <v>19.489999999999998</v>
      </c>
      <c r="I45" s="110">
        <f t="shared" ref="I45" si="10">H45</f>
        <v>19.489999999999998</v>
      </c>
    </row>
    <row r="46" spans="1:9" x14ac:dyDescent="0.25">
      <c r="A46" s="1"/>
      <c r="B46" s="1">
        <v>323</v>
      </c>
      <c r="C46" s="1" t="s">
        <v>12</v>
      </c>
      <c r="D46" s="57">
        <v>19.489999999999998</v>
      </c>
      <c r="E46" s="57">
        <v>-19</v>
      </c>
      <c r="F46" s="80">
        <f t="shared" si="8"/>
        <v>0.48999999999999844</v>
      </c>
      <c r="G46" s="80">
        <v>168</v>
      </c>
      <c r="H46" s="6"/>
      <c r="I46" s="6"/>
    </row>
    <row r="47" spans="1:9" x14ac:dyDescent="0.25">
      <c r="A47" s="1"/>
      <c r="B47" s="1"/>
      <c r="C47" s="1"/>
      <c r="D47" s="57"/>
      <c r="E47" s="57"/>
      <c r="F47" s="80"/>
      <c r="G47" s="80"/>
      <c r="H47" s="6"/>
      <c r="I47" s="6"/>
    </row>
    <row r="48" spans="1:9" s="77" customFormat="1" x14ac:dyDescent="0.25">
      <c r="A48" s="30" t="s">
        <v>84</v>
      </c>
      <c r="B48" s="73" t="s">
        <v>120</v>
      </c>
      <c r="C48" s="73"/>
      <c r="D48" s="75">
        <v>7417010.2999999998</v>
      </c>
      <c r="E48" s="75">
        <f>SUM(E50)</f>
        <v>-5391680.2000000002</v>
      </c>
      <c r="F48" s="118">
        <f t="shared" ref="F48:F57" si="11">SUM(D48+E48)</f>
        <v>2025330.0999999996</v>
      </c>
      <c r="G48" s="118">
        <v>2205000</v>
      </c>
      <c r="H48" s="76"/>
      <c r="I48" s="76"/>
    </row>
    <row r="49" spans="1:9" s="77" customFormat="1" ht="15" customHeight="1" x14ac:dyDescent="0.25">
      <c r="A49" s="72"/>
      <c r="B49" s="73"/>
      <c r="C49" s="74" t="s">
        <v>159</v>
      </c>
      <c r="D49" s="58">
        <f>D51+D55</f>
        <v>7417010.2999999998</v>
      </c>
      <c r="E49" s="58">
        <f>SUM(E50)</f>
        <v>-5391680.2000000002</v>
      </c>
      <c r="F49" s="80">
        <f t="shared" si="11"/>
        <v>2025330.0999999996</v>
      </c>
      <c r="G49" s="80"/>
      <c r="H49" s="134"/>
      <c r="I49" s="134"/>
    </row>
    <row r="50" spans="1:9" s="99" customFormat="1" x14ac:dyDescent="0.25">
      <c r="A50" s="94"/>
      <c r="B50" s="95">
        <v>3</v>
      </c>
      <c r="C50" s="95" t="s">
        <v>3</v>
      </c>
      <c r="D50" s="96">
        <f>D55+D51</f>
        <v>7417010.2999999998</v>
      </c>
      <c r="E50" s="96">
        <f>SUM(E51+E55)</f>
        <v>-5391680.2000000002</v>
      </c>
      <c r="F50" s="97">
        <f t="shared" si="11"/>
        <v>2025330.0999999996</v>
      </c>
      <c r="G50" s="97">
        <v>2205000</v>
      </c>
      <c r="H50" s="135"/>
      <c r="I50" s="135"/>
    </row>
    <row r="51" spans="1:9" s="138" customFormat="1" x14ac:dyDescent="0.25">
      <c r="A51" s="136"/>
      <c r="B51" s="101">
        <v>31</v>
      </c>
      <c r="C51" s="101" t="s">
        <v>4</v>
      </c>
      <c r="D51" s="137">
        <v>6099770.2999999998</v>
      </c>
      <c r="E51" s="137">
        <f>SUM(E52:E54)</f>
        <v>-4179070.2</v>
      </c>
      <c r="F51" s="109">
        <f t="shared" si="11"/>
        <v>1920700.0999999996</v>
      </c>
      <c r="G51" s="109">
        <v>2118000</v>
      </c>
      <c r="H51" s="110">
        <f>D51</f>
        <v>6099770.2999999998</v>
      </c>
      <c r="I51" s="110">
        <f t="shared" ref="I51" si="12">H51</f>
        <v>6099770.2999999998</v>
      </c>
    </row>
    <row r="52" spans="1:9" s="56" customFormat="1" x14ac:dyDescent="0.25">
      <c r="A52" s="55"/>
      <c r="B52" s="1">
        <v>311</v>
      </c>
      <c r="C52" s="1" t="s">
        <v>5</v>
      </c>
      <c r="D52" s="58">
        <v>1470842.4</v>
      </c>
      <c r="E52" s="58">
        <v>165257.60000000001</v>
      </c>
      <c r="F52" s="80">
        <f t="shared" si="11"/>
        <v>1636100</v>
      </c>
      <c r="G52" s="80">
        <v>1733000</v>
      </c>
      <c r="H52" s="134"/>
      <c r="I52" s="134"/>
    </row>
    <row r="53" spans="1:9" s="56" customFormat="1" x14ac:dyDescent="0.25">
      <c r="A53" s="55"/>
      <c r="B53" s="1">
        <v>312</v>
      </c>
      <c r="C53" s="1" t="s">
        <v>6</v>
      </c>
      <c r="D53" s="58">
        <v>2502461</v>
      </c>
      <c r="E53" s="58">
        <v>-2467461</v>
      </c>
      <c r="F53" s="80">
        <f t="shared" si="11"/>
        <v>35000</v>
      </c>
      <c r="G53" s="80">
        <v>85000</v>
      </c>
      <c r="H53" s="134"/>
      <c r="I53" s="134"/>
    </row>
    <row r="54" spans="1:9" s="56" customFormat="1" x14ac:dyDescent="0.25">
      <c r="A54" s="55"/>
      <c r="B54" s="1">
        <v>313</v>
      </c>
      <c r="C54" s="1" t="s">
        <v>7</v>
      </c>
      <c r="D54" s="58">
        <v>2126466.9</v>
      </c>
      <c r="E54" s="58">
        <v>-1876866.8</v>
      </c>
      <c r="F54" s="80">
        <f t="shared" si="11"/>
        <v>249600.09999999986</v>
      </c>
      <c r="G54" s="80">
        <v>300000</v>
      </c>
      <c r="H54" s="134"/>
      <c r="I54" s="134"/>
    </row>
    <row r="55" spans="1:9" s="138" customFormat="1" x14ac:dyDescent="0.25">
      <c r="A55" s="136"/>
      <c r="B55" s="101">
        <v>32</v>
      </c>
      <c r="C55" s="101" t="s">
        <v>8</v>
      </c>
      <c r="D55" s="137">
        <v>1317240</v>
      </c>
      <c r="E55" s="137">
        <f>SUM(E56:E57)</f>
        <v>-1212610</v>
      </c>
      <c r="F55" s="109">
        <f t="shared" si="11"/>
        <v>104630</v>
      </c>
      <c r="G55" s="109">
        <v>87000</v>
      </c>
      <c r="H55" s="110">
        <f>D55</f>
        <v>1317240</v>
      </c>
      <c r="I55" s="110">
        <f t="shared" ref="I55" si="13">H55</f>
        <v>1317240</v>
      </c>
    </row>
    <row r="56" spans="1:9" s="56" customFormat="1" x14ac:dyDescent="0.25">
      <c r="A56" s="55"/>
      <c r="B56" s="1">
        <v>321</v>
      </c>
      <c r="C56" s="1" t="s">
        <v>9</v>
      </c>
      <c r="D56" s="58">
        <v>1317240</v>
      </c>
      <c r="E56" s="58">
        <v>-1227240</v>
      </c>
      <c r="F56" s="80">
        <f t="shared" si="11"/>
        <v>90000</v>
      </c>
      <c r="G56" s="80">
        <v>75000</v>
      </c>
      <c r="H56" s="134"/>
      <c r="I56" s="134"/>
    </row>
    <row r="57" spans="1:9" s="56" customFormat="1" x14ac:dyDescent="0.25">
      <c r="A57" s="55"/>
      <c r="B57" s="1">
        <v>329</v>
      </c>
      <c r="C57" s="1" t="s">
        <v>98</v>
      </c>
      <c r="D57" s="58"/>
      <c r="E57" s="58">
        <v>14630</v>
      </c>
      <c r="F57" s="80">
        <f t="shared" si="11"/>
        <v>14630</v>
      </c>
      <c r="G57" s="80">
        <v>12000</v>
      </c>
      <c r="H57" s="134"/>
      <c r="I57" s="134"/>
    </row>
    <row r="58" spans="1:9" s="24" customFormat="1" x14ac:dyDescent="0.25">
      <c r="A58" s="21"/>
      <c r="B58" s="22"/>
      <c r="C58" s="22"/>
      <c r="D58" s="59"/>
      <c r="E58" s="59"/>
      <c r="F58" s="84"/>
      <c r="G58" s="84"/>
      <c r="H58" s="23"/>
      <c r="I58" s="23"/>
    </row>
    <row r="59" spans="1:9" s="143" customFormat="1" x14ac:dyDescent="0.25">
      <c r="A59" s="81" t="s">
        <v>17</v>
      </c>
      <c r="B59" s="82" t="s">
        <v>34</v>
      </c>
      <c r="C59" s="82"/>
      <c r="D59" s="83">
        <v>39230.019999999997</v>
      </c>
      <c r="E59" s="83">
        <f>SUM(E62)</f>
        <v>-36400</v>
      </c>
      <c r="F59" s="79">
        <f t="shared" ref="F59:F65" si="14">SUM(D59+E59)</f>
        <v>2830.0199999999968</v>
      </c>
      <c r="G59" s="79">
        <v>3730</v>
      </c>
      <c r="H59" s="79">
        <v>98609</v>
      </c>
      <c r="I59" s="79">
        <f t="shared" ref="I59:I60" si="15">H59</f>
        <v>98609</v>
      </c>
    </row>
    <row r="60" spans="1:9" s="27" customFormat="1" x14ac:dyDescent="0.25">
      <c r="A60" s="25" t="s">
        <v>18</v>
      </c>
      <c r="B60" s="26" t="s">
        <v>121</v>
      </c>
      <c r="C60" s="26"/>
      <c r="D60" s="59">
        <v>39230.019999999997</v>
      </c>
      <c r="E60" s="59">
        <f>SUM(E62)</f>
        <v>-36400</v>
      </c>
      <c r="F60" s="80">
        <f t="shared" si="14"/>
        <v>2830.0199999999968</v>
      </c>
      <c r="G60" s="80">
        <v>3730</v>
      </c>
      <c r="H60" s="133">
        <v>98609</v>
      </c>
      <c r="I60" s="133">
        <f t="shared" si="15"/>
        <v>98609</v>
      </c>
    </row>
    <row r="61" spans="1:9" s="27" customFormat="1" x14ac:dyDescent="0.25">
      <c r="A61" s="25"/>
      <c r="B61" s="26"/>
      <c r="C61" s="26" t="s">
        <v>64</v>
      </c>
      <c r="D61" s="59">
        <v>39230.019999999997</v>
      </c>
      <c r="E61" s="59">
        <f>SUM(E62)</f>
        <v>-36400</v>
      </c>
      <c r="F61" s="80">
        <f t="shared" si="14"/>
        <v>2830.0199999999968</v>
      </c>
      <c r="G61" s="80"/>
      <c r="H61" s="91"/>
      <c r="I61" s="91"/>
    </row>
    <row r="62" spans="1:9" s="99" customFormat="1" x14ac:dyDescent="0.25">
      <c r="A62" s="94"/>
      <c r="B62" s="95">
        <v>3</v>
      </c>
      <c r="C62" s="95" t="s">
        <v>3</v>
      </c>
      <c r="D62" s="96">
        <v>39230.019999999997</v>
      </c>
      <c r="E62" s="96">
        <f>SUM(E63)</f>
        <v>-36400</v>
      </c>
      <c r="F62" s="97">
        <f t="shared" si="14"/>
        <v>2830.0199999999968</v>
      </c>
      <c r="G62" s="97">
        <v>3730</v>
      </c>
      <c r="H62" s="135"/>
      <c r="I62" s="135"/>
    </row>
    <row r="63" spans="1:9" s="103" customFormat="1" x14ac:dyDescent="0.25">
      <c r="A63" s="100"/>
      <c r="B63" s="101">
        <v>32</v>
      </c>
      <c r="C63" s="101" t="s">
        <v>8</v>
      </c>
      <c r="D63" s="102">
        <v>39230.019999999997</v>
      </c>
      <c r="E63" s="102">
        <f>SUM(E64:E65)</f>
        <v>-36400</v>
      </c>
      <c r="F63" s="109">
        <f t="shared" si="14"/>
        <v>2830.0199999999968</v>
      </c>
      <c r="G63" s="109">
        <v>3730</v>
      </c>
      <c r="H63" s="110">
        <v>39972</v>
      </c>
      <c r="I63" s="110">
        <v>39972</v>
      </c>
    </row>
    <row r="64" spans="1:9" x14ac:dyDescent="0.25">
      <c r="A64" s="3"/>
      <c r="B64" s="1">
        <v>322</v>
      </c>
      <c r="C64" s="1" t="s">
        <v>19</v>
      </c>
      <c r="D64" s="57">
        <v>36400</v>
      </c>
      <c r="E64" s="57">
        <v>-36400</v>
      </c>
      <c r="F64" s="128">
        <f t="shared" si="14"/>
        <v>0</v>
      </c>
      <c r="G64" s="128">
        <v>0</v>
      </c>
      <c r="H64" s="44"/>
      <c r="I64" s="44"/>
    </row>
    <row r="65" spans="1:21" x14ac:dyDescent="0.25">
      <c r="A65" s="3"/>
      <c r="B65" s="1">
        <v>329</v>
      </c>
      <c r="C65" s="1" t="s">
        <v>32</v>
      </c>
      <c r="D65" s="57">
        <v>2830.02</v>
      </c>
      <c r="E65" s="57"/>
      <c r="F65" s="80">
        <f t="shared" si="14"/>
        <v>2830.02</v>
      </c>
      <c r="G65" s="80">
        <v>3730</v>
      </c>
      <c r="H65" s="44"/>
      <c r="I65" s="44"/>
    </row>
    <row r="66" spans="1:21" s="103" customFormat="1" x14ac:dyDescent="0.25">
      <c r="A66" s="100"/>
      <c r="B66" s="101">
        <v>37</v>
      </c>
      <c r="C66" s="101" t="s">
        <v>60</v>
      </c>
      <c r="D66" s="102">
        <v>0</v>
      </c>
      <c r="E66" s="102"/>
      <c r="F66" s="109">
        <v>0</v>
      </c>
      <c r="G66" s="109">
        <v>0</v>
      </c>
      <c r="H66" s="102">
        <v>58637</v>
      </c>
      <c r="I66" s="102">
        <v>58637</v>
      </c>
    </row>
    <row r="67" spans="1:21" x14ac:dyDescent="0.25">
      <c r="A67" s="3"/>
      <c r="B67" s="1">
        <v>372</v>
      </c>
      <c r="C67" s="1" t="s">
        <v>193</v>
      </c>
      <c r="D67" s="57">
        <v>0</v>
      </c>
      <c r="E67" s="57"/>
      <c r="F67" s="80">
        <v>0</v>
      </c>
      <c r="G67" s="80">
        <v>0</v>
      </c>
      <c r="H67" s="44"/>
      <c r="I67" s="44"/>
    </row>
    <row r="68" spans="1:21" s="24" customFormat="1" x14ac:dyDescent="0.25">
      <c r="A68" s="21"/>
      <c r="B68" s="22"/>
      <c r="C68" s="22"/>
      <c r="D68" s="59"/>
      <c r="E68" s="59"/>
      <c r="F68" s="80"/>
      <c r="G68" s="80"/>
      <c r="H68" s="91"/>
      <c r="I68" s="91"/>
    </row>
    <row r="69" spans="1:21" s="143" customFormat="1" x14ac:dyDescent="0.25">
      <c r="A69" s="81" t="s">
        <v>20</v>
      </c>
      <c r="B69" s="82" t="s">
        <v>113</v>
      </c>
      <c r="C69" s="82"/>
      <c r="D69" s="83">
        <v>140675</v>
      </c>
      <c r="E69" s="83">
        <f>SUM(E70+E78+E98+E107+E118+E149+E158+E164+E177)</f>
        <v>41944.46</v>
      </c>
      <c r="F69" s="89">
        <f>SUM(D69+E69)</f>
        <v>182619.46</v>
      </c>
      <c r="G69" s="89">
        <v>233340</v>
      </c>
      <c r="H69" s="90">
        <v>140675</v>
      </c>
      <c r="I69" s="90">
        <v>140675</v>
      </c>
    </row>
    <row r="70" spans="1:21" x14ac:dyDescent="0.25">
      <c r="A70" s="29" t="s">
        <v>99</v>
      </c>
      <c r="B70" s="30" t="s">
        <v>102</v>
      </c>
      <c r="C70" s="30"/>
      <c r="D70" s="57"/>
      <c r="E70" s="57">
        <f>SUM(E71)</f>
        <v>30452.959999999999</v>
      </c>
      <c r="F70" s="80">
        <f>SUM(D70+E70)</f>
        <v>30452.959999999999</v>
      </c>
      <c r="G70" s="80">
        <v>34000</v>
      </c>
      <c r="H70" s="133"/>
      <c r="I70" s="133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s="51" customFormat="1" x14ac:dyDescent="0.25">
      <c r="A71" s="29"/>
      <c r="B71" s="30"/>
      <c r="C71" s="30" t="s">
        <v>100</v>
      </c>
      <c r="D71" s="57"/>
      <c r="E71" s="57">
        <f>SUM(E72)</f>
        <v>30452.959999999999</v>
      </c>
      <c r="F71" s="80">
        <f>SUM(D71+E71)</f>
        <v>30452.959999999999</v>
      </c>
      <c r="G71" s="80"/>
      <c r="H71" s="133"/>
      <c r="I71" s="133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s="147" customFormat="1" x14ac:dyDescent="0.25">
      <c r="A72" s="144"/>
      <c r="B72" s="145">
        <v>3</v>
      </c>
      <c r="C72" s="145" t="s">
        <v>3</v>
      </c>
      <c r="D72" s="96"/>
      <c r="E72" s="96">
        <f>SUM(E73+E75)</f>
        <v>30452.959999999999</v>
      </c>
      <c r="F72" s="146"/>
      <c r="G72" s="146">
        <v>34000</v>
      </c>
      <c r="H72" s="146"/>
      <c r="I72" s="146"/>
    </row>
    <row r="73" spans="1:21" s="103" customFormat="1" x14ac:dyDescent="0.25">
      <c r="A73" s="139"/>
      <c r="B73" s="101">
        <v>31</v>
      </c>
      <c r="C73" s="101" t="s">
        <v>101</v>
      </c>
      <c r="D73" s="102"/>
      <c r="E73" s="102">
        <f>SUM(E74)</f>
        <v>1155</v>
      </c>
      <c r="F73" s="109">
        <f>SUM(D73+E73)</f>
        <v>1155</v>
      </c>
      <c r="G73" s="109">
        <v>1174</v>
      </c>
      <c r="H73" s="110">
        <v>0</v>
      </c>
      <c r="I73" s="110">
        <v>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x14ac:dyDescent="0.25">
      <c r="A74" s="29"/>
      <c r="B74" s="43">
        <v>313</v>
      </c>
      <c r="C74" s="43" t="s">
        <v>7</v>
      </c>
      <c r="D74" s="57"/>
      <c r="E74" s="57">
        <v>1155</v>
      </c>
      <c r="F74" s="80">
        <f>SUM(D74+E74)</f>
        <v>1155</v>
      </c>
      <c r="G74" s="80">
        <v>1174</v>
      </c>
      <c r="H74" s="133"/>
      <c r="I74" s="133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s="103" customFormat="1" x14ac:dyDescent="0.25">
      <c r="A75" s="139"/>
      <c r="B75" s="101">
        <v>32</v>
      </c>
      <c r="C75" s="101" t="s">
        <v>8</v>
      </c>
      <c r="D75" s="102"/>
      <c r="E75" s="102">
        <f>SUM(E76)</f>
        <v>29297.96</v>
      </c>
      <c r="F75" s="109">
        <f>SUM(D75+E75)</f>
        <v>29297.96</v>
      </c>
      <c r="G75" s="109">
        <v>32826</v>
      </c>
      <c r="H75" s="110">
        <v>0</v>
      </c>
      <c r="I75" s="110">
        <v>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</row>
    <row r="76" spans="1:21" x14ac:dyDescent="0.25">
      <c r="A76" s="29"/>
      <c r="B76" s="43">
        <v>323</v>
      </c>
      <c r="C76" s="43" t="s">
        <v>12</v>
      </c>
      <c r="D76" s="57"/>
      <c r="E76" s="57">
        <v>29297.96</v>
      </c>
      <c r="F76" s="80">
        <f>SUM(D76+E76)</f>
        <v>29297.96</v>
      </c>
      <c r="G76" s="80">
        <v>32826</v>
      </c>
      <c r="H76" s="133"/>
      <c r="I76" s="133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x14ac:dyDescent="0.25">
      <c r="A77" s="29"/>
      <c r="B77" s="43"/>
      <c r="C77" s="43"/>
      <c r="D77" s="60"/>
      <c r="E77" s="60"/>
      <c r="F77" s="84"/>
      <c r="G77" s="84"/>
      <c r="H77" s="20"/>
      <c r="I77" s="20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s="51" customFormat="1" x14ac:dyDescent="0.25">
      <c r="A78" s="29" t="s">
        <v>21</v>
      </c>
      <c r="B78" s="30" t="s">
        <v>160</v>
      </c>
      <c r="C78" s="30"/>
      <c r="D78" s="60">
        <f>D82+D87+D91</f>
        <v>24500</v>
      </c>
      <c r="E78" s="60">
        <f>SUM(E79+E89)</f>
        <v>0</v>
      </c>
      <c r="F78" s="118">
        <f t="shared" ref="F78:F92" si="16">SUM(D78+E78)</f>
        <v>24500</v>
      </c>
      <c r="G78" s="118">
        <v>19500</v>
      </c>
      <c r="H78" s="71">
        <f>D78</f>
        <v>24500</v>
      </c>
      <c r="I78" s="71">
        <f t="shared" ref="I78" si="17">H78</f>
        <v>24500</v>
      </c>
    </row>
    <row r="79" spans="1:21" s="51" customFormat="1" x14ac:dyDescent="0.25">
      <c r="A79" s="29"/>
      <c r="B79" s="30"/>
      <c r="C79" s="30" t="s">
        <v>65</v>
      </c>
      <c r="D79" s="60">
        <v>21000</v>
      </c>
      <c r="E79" s="60">
        <f>SUM(E80)</f>
        <v>0</v>
      </c>
      <c r="F79" s="118">
        <f t="shared" si="16"/>
        <v>21000</v>
      </c>
      <c r="G79" s="118"/>
      <c r="H79" s="28"/>
      <c r="I79" s="28"/>
    </row>
    <row r="80" spans="1:21" s="51" customFormat="1" hidden="1" x14ac:dyDescent="0.25">
      <c r="A80" s="29"/>
      <c r="B80" s="30"/>
      <c r="C80" s="30" t="s">
        <v>103</v>
      </c>
      <c r="D80" s="60">
        <v>0</v>
      </c>
      <c r="E80" s="60">
        <f>SUM(E81)</f>
        <v>0</v>
      </c>
      <c r="F80" s="118">
        <v>0</v>
      </c>
      <c r="G80" s="118"/>
      <c r="H80" s="28"/>
      <c r="I80" s="28"/>
    </row>
    <row r="81" spans="1:9" s="99" customFormat="1" x14ac:dyDescent="0.25">
      <c r="A81" s="140"/>
      <c r="B81" s="149">
        <v>3</v>
      </c>
      <c r="C81" s="149" t="s">
        <v>3</v>
      </c>
      <c r="D81" s="96">
        <f>D82+D87</f>
        <v>21000</v>
      </c>
      <c r="E81" s="96">
        <f>SUM(E82+E87)</f>
        <v>0</v>
      </c>
      <c r="F81" s="97">
        <f t="shared" si="16"/>
        <v>21000</v>
      </c>
      <c r="G81" s="97">
        <v>15000</v>
      </c>
      <c r="H81" s="135"/>
      <c r="I81" s="135"/>
    </row>
    <row r="82" spans="1:9" s="103" customFormat="1" x14ac:dyDescent="0.25">
      <c r="A82" s="100"/>
      <c r="B82" s="101">
        <v>32</v>
      </c>
      <c r="C82" s="101" t="s">
        <v>8</v>
      </c>
      <c r="D82" s="102">
        <f>24000-3500</f>
        <v>20500</v>
      </c>
      <c r="E82" s="102">
        <f>SUM(E83:E86)</f>
        <v>500</v>
      </c>
      <c r="F82" s="109">
        <f t="shared" si="16"/>
        <v>21000</v>
      </c>
      <c r="G82" s="109">
        <v>14900</v>
      </c>
      <c r="H82" s="110">
        <f>D82</f>
        <v>20500</v>
      </c>
      <c r="I82" s="110">
        <f t="shared" ref="I82" si="18">H82</f>
        <v>20500</v>
      </c>
    </row>
    <row r="83" spans="1:9" x14ac:dyDescent="0.25">
      <c r="A83" s="3"/>
      <c r="B83" s="1">
        <v>321</v>
      </c>
      <c r="C83" s="1" t="s">
        <v>48</v>
      </c>
      <c r="D83" s="57">
        <v>150</v>
      </c>
      <c r="E83" s="57">
        <v>-150</v>
      </c>
      <c r="F83" s="80">
        <f t="shared" si="16"/>
        <v>0</v>
      </c>
      <c r="G83" s="80">
        <v>200</v>
      </c>
      <c r="H83" s="44"/>
      <c r="I83" s="44"/>
    </row>
    <row r="84" spans="1:9" x14ac:dyDescent="0.25">
      <c r="A84" s="3"/>
      <c r="B84" s="1">
        <v>322</v>
      </c>
      <c r="C84" s="1" t="s">
        <v>19</v>
      </c>
      <c r="D84" s="57">
        <f>20700-3500</f>
        <v>17200</v>
      </c>
      <c r="E84" s="57">
        <v>3800</v>
      </c>
      <c r="F84" s="80">
        <f t="shared" si="16"/>
        <v>21000</v>
      </c>
      <c r="G84" s="80">
        <v>14150</v>
      </c>
      <c r="H84" s="44"/>
      <c r="I84" s="44"/>
    </row>
    <row r="85" spans="1:9" x14ac:dyDescent="0.25">
      <c r="A85" s="3"/>
      <c r="B85" s="1">
        <v>323</v>
      </c>
      <c r="C85" s="1" t="s">
        <v>12</v>
      </c>
      <c r="D85" s="57">
        <v>2800</v>
      </c>
      <c r="E85" s="57">
        <v>-2800</v>
      </c>
      <c r="F85" s="80">
        <f t="shared" si="16"/>
        <v>0</v>
      </c>
      <c r="G85" s="80">
        <v>250</v>
      </c>
      <c r="H85" s="44"/>
      <c r="I85" s="44"/>
    </row>
    <row r="86" spans="1:9" x14ac:dyDescent="0.25">
      <c r="A86" s="3"/>
      <c r="B86" s="1">
        <v>329</v>
      </c>
      <c r="C86" s="1" t="s">
        <v>13</v>
      </c>
      <c r="D86" s="57">
        <v>350</v>
      </c>
      <c r="E86" s="57">
        <v>-350</v>
      </c>
      <c r="F86" s="80">
        <f t="shared" si="16"/>
        <v>0</v>
      </c>
      <c r="G86" s="80">
        <v>300</v>
      </c>
      <c r="H86" s="44"/>
      <c r="I86" s="44"/>
    </row>
    <row r="87" spans="1:9" s="103" customFormat="1" x14ac:dyDescent="0.25">
      <c r="A87" s="100"/>
      <c r="B87" s="101">
        <v>34</v>
      </c>
      <c r="C87" s="101" t="s">
        <v>14</v>
      </c>
      <c r="D87" s="102">
        <v>500</v>
      </c>
      <c r="E87" s="102">
        <f>SUM(E88)</f>
        <v>-500</v>
      </c>
      <c r="F87" s="109">
        <f t="shared" si="16"/>
        <v>0</v>
      </c>
      <c r="G87" s="109">
        <v>100</v>
      </c>
      <c r="H87" s="110">
        <f>D87</f>
        <v>500</v>
      </c>
      <c r="I87" s="110">
        <f t="shared" ref="I87" si="19">H87</f>
        <v>500</v>
      </c>
    </row>
    <row r="88" spans="1:9" x14ac:dyDescent="0.25">
      <c r="A88" s="3"/>
      <c r="B88" s="1">
        <v>343</v>
      </c>
      <c r="C88" s="1" t="s">
        <v>15</v>
      </c>
      <c r="D88" s="57">
        <v>500</v>
      </c>
      <c r="E88" s="57">
        <v>-500</v>
      </c>
      <c r="F88" s="80">
        <f t="shared" si="16"/>
        <v>0</v>
      </c>
      <c r="G88" s="80">
        <v>100</v>
      </c>
      <c r="H88" s="44"/>
      <c r="I88" s="44"/>
    </row>
    <row r="89" spans="1:9" s="51" customFormat="1" x14ac:dyDescent="0.25">
      <c r="A89" s="29"/>
      <c r="B89" s="30"/>
      <c r="C89" s="30" t="s">
        <v>122</v>
      </c>
      <c r="D89" s="60">
        <v>3500</v>
      </c>
      <c r="E89" s="60"/>
      <c r="F89" s="118">
        <f t="shared" si="16"/>
        <v>3500</v>
      </c>
      <c r="G89" s="80"/>
      <c r="H89" s="28"/>
      <c r="I89" s="28"/>
    </row>
    <row r="90" spans="1:9" s="99" customFormat="1" x14ac:dyDescent="0.25">
      <c r="A90" s="94"/>
      <c r="B90" s="95">
        <v>3</v>
      </c>
      <c r="C90" s="95" t="s">
        <v>3</v>
      </c>
      <c r="D90" s="96">
        <v>3500</v>
      </c>
      <c r="E90" s="96"/>
      <c r="F90" s="97">
        <f t="shared" si="16"/>
        <v>3500</v>
      </c>
      <c r="G90" s="97">
        <v>3500</v>
      </c>
      <c r="H90" s="135"/>
      <c r="I90" s="135"/>
    </row>
    <row r="91" spans="1:9" s="103" customFormat="1" x14ac:dyDescent="0.25">
      <c r="A91" s="100"/>
      <c r="B91" s="101">
        <v>32</v>
      </c>
      <c r="C91" s="101" t="s">
        <v>22</v>
      </c>
      <c r="D91" s="102">
        <v>3500</v>
      </c>
      <c r="E91" s="102"/>
      <c r="F91" s="109">
        <f t="shared" si="16"/>
        <v>3500</v>
      </c>
      <c r="G91" s="109">
        <v>3500</v>
      </c>
      <c r="H91" s="110">
        <f>D91</f>
        <v>3500</v>
      </c>
      <c r="I91" s="110">
        <f t="shared" ref="I91" si="20">H91</f>
        <v>3500</v>
      </c>
    </row>
    <row r="92" spans="1:9" x14ac:dyDescent="0.25">
      <c r="A92" s="3"/>
      <c r="B92" s="1">
        <v>322</v>
      </c>
      <c r="C92" s="1" t="s">
        <v>19</v>
      </c>
      <c r="D92" s="57">
        <v>3500</v>
      </c>
      <c r="E92" s="57"/>
      <c r="F92" s="80">
        <f t="shared" si="16"/>
        <v>3500</v>
      </c>
      <c r="G92" s="80">
        <v>3500</v>
      </c>
      <c r="H92" s="44"/>
      <c r="I92" s="44"/>
    </row>
    <row r="93" spans="1:9" x14ac:dyDescent="0.25">
      <c r="A93" s="3"/>
      <c r="B93" s="1"/>
      <c r="C93" s="30" t="s">
        <v>161</v>
      </c>
      <c r="D93" s="57"/>
      <c r="E93" s="57"/>
      <c r="F93" s="80"/>
      <c r="G93" s="80"/>
      <c r="H93" s="44"/>
      <c r="I93" s="44"/>
    </row>
    <row r="94" spans="1:9" s="99" customFormat="1" x14ac:dyDescent="0.25">
      <c r="A94" s="94"/>
      <c r="B94" s="95">
        <v>3</v>
      </c>
      <c r="C94" s="95" t="s">
        <v>3</v>
      </c>
      <c r="D94" s="96"/>
      <c r="E94" s="96"/>
      <c r="F94" s="80"/>
      <c r="G94" s="80">
        <v>1000</v>
      </c>
      <c r="H94" s="135"/>
      <c r="I94" s="135"/>
    </row>
    <row r="95" spans="1:9" s="103" customFormat="1" x14ac:dyDescent="0.25">
      <c r="A95" s="100"/>
      <c r="B95" s="101">
        <v>32</v>
      </c>
      <c r="C95" s="101" t="s">
        <v>8</v>
      </c>
      <c r="D95" s="102"/>
      <c r="E95" s="102"/>
      <c r="F95" s="109"/>
      <c r="G95" s="109">
        <v>1000</v>
      </c>
      <c r="H95" s="102">
        <v>0</v>
      </c>
      <c r="I95" s="102">
        <v>0</v>
      </c>
    </row>
    <row r="96" spans="1:9" x14ac:dyDescent="0.25">
      <c r="A96" s="3"/>
      <c r="B96" s="1">
        <v>322</v>
      </c>
      <c r="C96" s="1" t="s">
        <v>19</v>
      </c>
      <c r="D96" s="57"/>
      <c r="E96" s="57"/>
      <c r="F96" s="80"/>
      <c r="G96" s="80">
        <v>1000</v>
      </c>
      <c r="H96" s="44"/>
      <c r="I96" s="44"/>
    </row>
    <row r="97" spans="1:9" x14ac:dyDescent="0.25">
      <c r="A97" s="3"/>
      <c r="B97" s="1"/>
      <c r="C97" s="1"/>
      <c r="D97" s="57"/>
      <c r="E97" s="57"/>
      <c r="F97" s="80"/>
      <c r="G97" s="80"/>
      <c r="H97" s="44"/>
      <c r="I97" s="44"/>
    </row>
    <row r="98" spans="1:9" s="51" customFormat="1" x14ac:dyDescent="0.25">
      <c r="A98" s="29" t="s">
        <v>150</v>
      </c>
      <c r="B98" s="30" t="s">
        <v>95</v>
      </c>
      <c r="C98" s="30"/>
      <c r="D98" s="60">
        <f>D99</f>
        <v>47500</v>
      </c>
      <c r="E98" s="60"/>
      <c r="F98" s="118">
        <f t="shared" ref="F98:F105" si="21">SUM(D98+E98)</f>
        <v>47500</v>
      </c>
      <c r="G98" s="118">
        <v>63000</v>
      </c>
      <c r="H98" s="71">
        <f>D98</f>
        <v>47500</v>
      </c>
      <c r="I98" s="71">
        <f t="shared" ref="I98" si="22">H98</f>
        <v>47500</v>
      </c>
    </row>
    <row r="99" spans="1:9" s="51" customFormat="1" x14ac:dyDescent="0.25">
      <c r="A99" s="29"/>
      <c r="B99" s="30"/>
      <c r="C99" s="30" t="s">
        <v>122</v>
      </c>
      <c r="D99" s="57">
        <f>D100</f>
        <v>47500</v>
      </c>
      <c r="E99" s="57"/>
      <c r="F99" s="80">
        <f t="shared" si="21"/>
        <v>47500</v>
      </c>
      <c r="G99" s="80"/>
      <c r="H99" s="44"/>
      <c r="I99" s="44"/>
    </row>
    <row r="100" spans="1:9" s="99" customFormat="1" x14ac:dyDescent="0.25">
      <c r="A100" s="94"/>
      <c r="B100" s="95">
        <v>3</v>
      </c>
      <c r="C100" s="95" t="s">
        <v>3</v>
      </c>
      <c r="D100" s="96">
        <f>D101+D104</f>
        <v>47500</v>
      </c>
      <c r="E100" s="96"/>
      <c r="F100" s="97">
        <f t="shared" si="21"/>
        <v>47500</v>
      </c>
      <c r="G100" s="97">
        <v>63000</v>
      </c>
      <c r="H100" s="135"/>
      <c r="I100" s="135"/>
    </row>
    <row r="101" spans="1:9" s="103" customFormat="1" x14ac:dyDescent="0.25">
      <c r="A101" s="100"/>
      <c r="B101" s="101">
        <v>31</v>
      </c>
      <c r="C101" s="101" t="s">
        <v>4</v>
      </c>
      <c r="D101" s="102">
        <f>D102+D103</f>
        <v>45000</v>
      </c>
      <c r="E101" s="102"/>
      <c r="F101" s="109">
        <f t="shared" si="21"/>
        <v>45000</v>
      </c>
      <c r="G101" s="109">
        <v>60000</v>
      </c>
      <c r="H101" s="110">
        <f>D101</f>
        <v>45000</v>
      </c>
      <c r="I101" s="110">
        <f t="shared" ref="I101" si="23">H101</f>
        <v>45000</v>
      </c>
    </row>
    <row r="102" spans="1:9" x14ac:dyDescent="0.25">
      <c r="A102" s="3"/>
      <c r="B102" s="1">
        <v>311</v>
      </c>
      <c r="C102" s="1" t="s">
        <v>5</v>
      </c>
      <c r="D102" s="57">
        <v>38000</v>
      </c>
      <c r="E102" s="57"/>
      <c r="F102" s="80">
        <f t="shared" si="21"/>
        <v>38000</v>
      </c>
      <c r="G102" s="80">
        <v>50000</v>
      </c>
      <c r="H102" s="44"/>
      <c r="I102" s="44"/>
    </row>
    <row r="103" spans="1:9" x14ac:dyDescent="0.25">
      <c r="A103" s="3"/>
      <c r="B103" s="1">
        <v>313</v>
      </c>
      <c r="C103" s="1" t="s">
        <v>7</v>
      </c>
      <c r="D103" s="57">
        <v>7000</v>
      </c>
      <c r="E103" s="57"/>
      <c r="F103" s="80">
        <f t="shared" si="21"/>
        <v>7000</v>
      </c>
      <c r="G103" s="80">
        <v>10000</v>
      </c>
      <c r="H103" s="44"/>
      <c r="I103" s="44"/>
    </row>
    <row r="104" spans="1:9" s="103" customFormat="1" x14ac:dyDescent="0.25">
      <c r="A104" s="100"/>
      <c r="B104" s="101">
        <v>32</v>
      </c>
      <c r="C104" s="101" t="s">
        <v>8</v>
      </c>
      <c r="D104" s="102">
        <v>2500</v>
      </c>
      <c r="E104" s="102"/>
      <c r="F104" s="109">
        <f t="shared" si="21"/>
        <v>2500</v>
      </c>
      <c r="G104" s="109">
        <v>3000</v>
      </c>
      <c r="H104" s="110">
        <f>D104</f>
        <v>2500</v>
      </c>
      <c r="I104" s="110">
        <f t="shared" ref="I104" si="24">H104</f>
        <v>2500</v>
      </c>
    </row>
    <row r="105" spans="1:9" x14ac:dyDescent="0.25">
      <c r="A105" s="3"/>
      <c r="B105" s="1">
        <v>321</v>
      </c>
      <c r="C105" s="1" t="s">
        <v>9</v>
      </c>
      <c r="D105" s="57">
        <v>2500</v>
      </c>
      <c r="E105" s="57"/>
      <c r="F105" s="80">
        <f t="shared" si="21"/>
        <v>2500</v>
      </c>
      <c r="G105" s="80">
        <v>3000</v>
      </c>
      <c r="H105" s="44"/>
      <c r="I105" s="44"/>
    </row>
    <row r="106" spans="1:9" x14ac:dyDescent="0.25">
      <c r="A106" s="3"/>
      <c r="B106" s="1"/>
      <c r="C106" s="1"/>
      <c r="D106" s="57"/>
      <c r="E106" s="57"/>
      <c r="F106" s="80"/>
      <c r="G106" s="80"/>
      <c r="H106" s="6"/>
      <c r="I106" s="6"/>
    </row>
    <row r="107" spans="1:9" s="51" customFormat="1" x14ac:dyDescent="0.25">
      <c r="A107" s="30" t="s">
        <v>85</v>
      </c>
      <c r="B107" s="73" t="s">
        <v>86</v>
      </c>
      <c r="C107" s="73"/>
      <c r="D107" s="60">
        <f>D108</f>
        <v>31806</v>
      </c>
      <c r="E107" s="60">
        <f>SUM(E108)</f>
        <v>-24806</v>
      </c>
      <c r="F107" s="118">
        <f>SUM(D107+E107)</f>
        <v>7000</v>
      </c>
      <c r="G107" s="118">
        <v>13000</v>
      </c>
      <c r="H107" s="71">
        <v>31805</v>
      </c>
      <c r="I107" s="71">
        <f t="shared" ref="I107" si="25">H107</f>
        <v>31805</v>
      </c>
    </row>
    <row r="108" spans="1:9" s="51" customFormat="1" ht="15" customHeight="1" x14ac:dyDescent="0.25">
      <c r="A108" s="72"/>
      <c r="B108" s="73"/>
      <c r="C108" s="104" t="s">
        <v>162</v>
      </c>
      <c r="D108" s="57">
        <v>31806</v>
      </c>
      <c r="E108" s="57">
        <f>SUM(E109+E114)</f>
        <v>-24806</v>
      </c>
      <c r="F108" s="80">
        <f>SUM(D108+E108)</f>
        <v>7000</v>
      </c>
      <c r="G108" s="80"/>
      <c r="H108" s="44"/>
      <c r="I108" s="44"/>
    </row>
    <row r="109" spans="1:9" s="99" customFormat="1" x14ac:dyDescent="0.25">
      <c r="A109" s="94"/>
      <c r="B109" s="95">
        <v>3</v>
      </c>
      <c r="C109" s="95" t="s">
        <v>3</v>
      </c>
      <c r="D109" s="96">
        <v>15902.57</v>
      </c>
      <c r="E109" s="96">
        <f>SUM(E112)</f>
        <v>-15903</v>
      </c>
      <c r="F109" s="97">
        <f>SUM(D109+E109)</f>
        <v>-0.43000000000029104</v>
      </c>
      <c r="G109" s="97">
        <v>6000</v>
      </c>
      <c r="H109" s="135"/>
      <c r="I109" s="135"/>
    </row>
    <row r="110" spans="1:9" s="108" customFormat="1" x14ac:dyDescent="0.25">
      <c r="A110" s="105"/>
      <c r="B110" s="106">
        <v>32</v>
      </c>
      <c r="C110" s="106" t="s">
        <v>8</v>
      </c>
      <c r="D110" s="107"/>
      <c r="E110" s="107"/>
      <c r="F110" s="109"/>
      <c r="G110" s="109">
        <v>6000</v>
      </c>
      <c r="H110" s="107">
        <v>0</v>
      </c>
      <c r="I110" s="107">
        <v>0</v>
      </c>
    </row>
    <row r="111" spans="1:9" s="24" customFormat="1" x14ac:dyDescent="0.25">
      <c r="B111" s="22">
        <v>322</v>
      </c>
      <c r="C111" s="22" t="s">
        <v>19</v>
      </c>
      <c r="D111" s="59"/>
      <c r="E111" s="59"/>
      <c r="F111" s="80"/>
      <c r="G111" s="80">
        <v>6000</v>
      </c>
      <c r="H111" s="91"/>
      <c r="I111" s="91"/>
    </row>
    <row r="112" spans="1:9" s="103" customFormat="1" x14ac:dyDescent="0.25">
      <c r="A112" s="100"/>
      <c r="B112" s="101">
        <v>36</v>
      </c>
      <c r="C112" s="101" t="s">
        <v>87</v>
      </c>
      <c r="D112" s="102">
        <v>15902.57</v>
      </c>
      <c r="E112" s="102">
        <f>SUM(E113)</f>
        <v>-15903</v>
      </c>
      <c r="F112" s="109">
        <f>SUM(D112+E112)</f>
        <v>-0.43000000000029104</v>
      </c>
      <c r="G112" s="109">
        <v>0</v>
      </c>
      <c r="H112" s="110">
        <v>15902</v>
      </c>
      <c r="I112" s="110">
        <f>H112</f>
        <v>15902</v>
      </c>
    </row>
    <row r="113" spans="1:9" x14ac:dyDescent="0.25">
      <c r="A113" s="3"/>
      <c r="B113" s="1">
        <v>363</v>
      </c>
      <c r="C113" s="1" t="s">
        <v>88</v>
      </c>
      <c r="D113" s="57">
        <v>15902.57</v>
      </c>
      <c r="E113" s="57">
        <v>-15903</v>
      </c>
      <c r="F113" s="80">
        <f>SUM(D113+E113)</f>
        <v>-0.43000000000029104</v>
      </c>
      <c r="G113" s="80">
        <v>0</v>
      </c>
      <c r="H113" s="44"/>
      <c r="I113" s="44"/>
    </row>
    <row r="114" spans="1:9" s="99" customFormat="1" x14ac:dyDescent="0.25">
      <c r="A114" s="94"/>
      <c r="B114" s="95">
        <v>4</v>
      </c>
      <c r="C114" s="95" t="s">
        <v>68</v>
      </c>
      <c r="D114" s="96">
        <v>15902.57</v>
      </c>
      <c r="E114" s="96">
        <f>SUM(E115)</f>
        <v>-8903</v>
      </c>
      <c r="F114" s="97">
        <f>SUM(D114+E114)</f>
        <v>6999.57</v>
      </c>
      <c r="G114" s="97">
        <v>7000</v>
      </c>
      <c r="H114" s="135"/>
      <c r="I114" s="135"/>
    </row>
    <row r="115" spans="1:9" s="103" customFormat="1" x14ac:dyDescent="0.25">
      <c r="A115" s="100"/>
      <c r="B115" s="101">
        <v>42</v>
      </c>
      <c r="C115" s="101" t="s">
        <v>69</v>
      </c>
      <c r="D115" s="102">
        <v>15902.57</v>
      </c>
      <c r="E115" s="102">
        <f>SUM(E116)</f>
        <v>-8903</v>
      </c>
      <c r="F115" s="109">
        <f>SUM(D115+E115)</f>
        <v>6999.57</v>
      </c>
      <c r="G115" s="109">
        <v>7000</v>
      </c>
      <c r="H115" s="110">
        <f>D115</f>
        <v>15902.57</v>
      </c>
      <c r="I115" s="110">
        <f t="shared" ref="I115" si="26">H115</f>
        <v>15902.57</v>
      </c>
    </row>
    <row r="116" spans="1:9" x14ac:dyDescent="0.25">
      <c r="A116" s="3"/>
      <c r="B116" s="1">
        <v>424</v>
      </c>
      <c r="C116" s="1" t="s">
        <v>104</v>
      </c>
      <c r="D116" s="57">
        <v>15902.57</v>
      </c>
      <c r="E116" s="57">
        <v>-8903</v>
      </c>
      <c r="F116" s="80">
        <f>SUM(D116+E116)</f>
        <v>6999.57</v>
      </c>
      <c r="G116" s="80">
        <v>7000</v>
      </c>
      <c r="H116" s="44"/>
      <c r="I116" s="44"/>
    </row>
    <row r="117" spans="1:9" x14ac:dyDescent="0.25">
      <c r="A117" s="3"/>
      <c r="B117" s="1"/>
      <c r="C117" s="1"/>
      <c r="D117" s="57"/>
      <c r="E117" s="57"/>
      <c r="F117" s="84"/>
      <c r="G117" s="84"/>
      <c r="H117" s="6"/>
      <c r="I117" s="6"/>
    </row>
    <row r="118" spans="1:9" s="51" customFormat="1" x14ac:dyDescent="0.25">
      <c r="A118" s="29" t="s">
        <v>51</v>
      </c>
      <c r="B118" s="30" t="s">
        <v>54</v>
      </c>
      <c r="C118" s="30"/>
      <c r="D118" s="60">
        <f>D119+D128+D136</f>
        <v>3850</v>
      </c>
      <c r="E118" s="60">
        <f>SUM(E119+E128+E136+E142)</f>
        <v>11941</v>
      </c>
      <c r="F118" s="118">
        <f t="shared" ref="F118:F137" si="27">SUM(D118+E118)</f>
        <v>15791</v>
      </c>
      <c r="G118" s="118">
        <v>17290</v>
      </c>
      <c r="H118" s="71">
        <f>D118</f>
        <v>3850</v>
      </c>
      <c r="I118" s="71">
        <f t="shared" ref="I118" si="28">H118</f>
        <v>3850</v>
      </c>
    </row>
    <row r="119" spans="1:9" s="51" customFormat="1" x14ac:dyDescent="0.25">
      <c r="A119" s="29"/>
      <c r="B119" s="30"/>
      <c r="C119" s="30" t="s">
        <v>66</v>
      </c>
      <c r="D119" s="57">
        <v>1250</v>
      </c>
      <c r="E119" s="57">
        <f>SUM(E120)</f>
        <v>-1250</v>
      </c>
      <c r="F119" s="80">
        <f t="shared" si="27"/>
        <v>0</v>
      </c>
      <c r="G119" s="118"/>
      <c r="H119" s="28"/>
      <c r="I119" s="28"/>
    </row>
    <row r="120" spans="1:9" s="99" customFormat="1" x14ac:dyDescent="0.25">
      <c r="A120" s="94"/>
      <c r="B120" s="95">
        <v>3</v>
      </c>
      <c r="C120" s="95" t="s">
        <v>3</v>
      </c>
      <c r="D120" s="96">
        <f>D121+D126</f>
        <v>1250</v>
      </c>
      <c r="E120" s="96">
        <f>SUM(E121+E126)</f>
        <v>-1250</v>
      </c>
      <c r="F120" s="97">
        <f t="shared" si="27"/>
        <v>0</v>
      </c>
      <c r="G120" s="97">
        <v>1500</v>
      </c>
      <c r="H120" s="135"/>
      <c r="I120" s="135"/>
    </row>
    <row r="121" spans="1:9" s="103" customFormat="1" x14ac:dyDescent="0.25">
      <c r="A121" s="100"/>
      <c r="B121" s="101">
        <v>32</v>
      </c>
      <c r="C121" s="101" t="s">
        <v>8</v>
      </c>
      <c r="D121" s="102">
        <f>D122+D123+D124+D125</f>
        <v>1217</v>
      </c>
      <c r="E121" s="102">
        <f>SUM(E122:E125)</f>
        <v>-1217</v>
      </c>
      <c r="F121" s="109">
        <f t="shared" si="27"/>
        <v>0</v>
      </c>
      <c r="G121" s="109">
        <v>1500</v>
      </c>
      <c r="H121" s="110">
        <f>D121</f>
        <v>1217</v>
      </c>
      <c r="I121" s="110">
        <f t="shared" ref="I121" si="29">H121</f>
        <v>1217</v>
      </c>
    </row>
    <row r="122" spans="1:9" x14ac:dyDescent="0.25">
      <c r="A122" s="3"/>
      <c r="B122" s="1">
        <v>321</v>
      </c>
      <c r="C122" s="1" t="s">
        <v>48</v>
      </c>
      <c r="D122" s="57">
        <v>300</v>
      </c>
      <c r="E122" s="57">
        <v>-300</v>
      </c>
      <c r="F122" s="80">
        <f t="shared" si="27"/>
        <v>0</v>
      </c>
      <c r="G122" s="80">
        <v>0</v>
      </c>
      <c r="H122" s="44"/>
      <c r="I122" s="44"/>
    </row>
    <row r="123" spans="1:9" x14ac:dyDescent="0.25">
      <c r="A123" s="3"/>
      <c r="B123" s="1">
        <v>322</v>
      </c>
      <c r="C123" s="1" t="s">
        <v>19</v>
      </c>
      <c r="D123" s="57">
        <f>1400-1200</f>
        <v>200</v>
      </c>
      <c r="E123" s="57">
        <v>-200</v>
      </c>
      <c r="F123" s="80">
        <f t="shared" si="27"/>
        <v>0</v>
      </c>
      <c r="G123" s="80">
        <v>0</v>
      </c>
      <c r="H123" s="44"/>
      <c r="I123" s="44"/>
    </row>
    <row r="124" spans="1:9" x14ac:dyDescent="0.25">
      <c r="A124" s="3"/>
      <c r="B124" s="1">
        <v>323</v>
      </c>
      <c r="C124" s="1" t="s">
        <v>12</v>
      </c>
      <c r="D124" s="57">
        <f>350-200</f>
        <v>150</v>
      </c>
      <c r="E124" s="57">
        <v>-150</v>
      </c>
      <c r="F124" s="80">
        <f t="shared" si="27"/>
        <v>0</v>
      </c>
      <c r="G124" s="80">
        <v>0</v>
      </c>
      <c r="H124" s="44"/>
      <c r="I124" s="44"/>
    </row>
    <row r="125" spans="1:9" x14ac:dyDescent="0.25">
      <c r="A125" s="3"/>
      <c r="B125" s="1">
        <v>329</v>
      </c>
      <c r="C125" s="1" t="s">
        <v>13</v>
      </c>
      <c r="D125" s="57">
        <f>1767-1200</f>
        <v>567</v>
      </c>
      <c r="E125" s="57">
        <v>-567</v>
      </c>
      <c r="F125" s="80">
        <f t="shared" si="27"/>
        <v>0</v>
      </c>
      <c r="G125" s="80">
        <v>1500</v>
      </c>
      <c r="H125" s="44"/>
      <c r="I125" s="44"/>
    </row>
    <row r="126" spans="1:9" s="103" customFormat="1" x14ac:dyDescent="0.25">
      <c r="A126" s="100"/>
      <c r="B126" s="101">
        <v>34</v>
      </c>
      <c r="C126" s="101" t="s">
        <v>14</v>
      </c>
      <c r="D126" s="102">
        <v>33</v>
      </c>
      <c r="E126" s="102">
        <f>SUM(E127)</f>
        <v>-33</v>
      </c>
      <c r="F126" s="109">
        <f t="shared" si="27"/>
        <v>0</v>
      </c>
      <c r="G126" s="109">
        <v>0</v>
      </c>
      <c r="H126" s="110">
        <f>D126</f>
        <v>33</v>
      </c>
      <c r="I126" s="110">
        <f t="shared" ref="I126" si="30">H126</f>
        <v>33</v>
      </c>
    </row>
    <row r="127" spans="1:9" x14ac:dyDescent="0.25">
      <c r="A127" s="3"/>
      <c r="B127" s="1">
        <v>343</v>
      </c>
      <c r="C127" s="1" t="s">
        <v>15</v>
      </c>
      <c r="D127" s="57">
        <v>33</v>
      </c>
      <c r="E127" s="57">
        <v>-33</v>
      </c>
      <c r="F127" s="80">
        <f t="shared" si="27"/>
        <v>0</v>
      </c>
      <c r="G127" s="80">
        <v>0</v>
      </c>
      <c r="H127" s="44"/>
      <c r="I127" s="44"/>
    </row>
    <row r="128" spans="1:9" s="51" customFormat="1" ht="15" customHeight="1" x14ac:dyDescent="0.25">
      <c r="A128" s="30"/>
      <c r="B128" s="30"/>
      <c r="C128" s="74" t="s">
        <v>163</v>
      </c>
      <c r="D128" s="57">
        <v>2400</v>
      </c>
      <c r="E128" s="57">
        <f>SUM(E129+E133)</f>
        <v>8600</v>
      </c>
      <c r="F128" s="80">
        <f t="shared" si="27"/>
        <v>11000</v>
      </c>
      <c r="G128" s="118"/>
      <c r="H128" s="30"/>
      <c r="I128" s="30"/>
    </row>
    <row r="129" spans="1:9" s="99" customFormat="1" x14ac:dyDescent="0.25">
      <c r="A129" s="95"/>
      <c r="B129" s="95">
        <v>3</v>
      </c>
      <c r="C129" s="95" t="s">
        <v>3</v>
      </c>
      <c r="D129" s="96">
        <v>2400</v>
      </c>
      <c r="E129" s="96">
        <f>SUM(E130)</f>
        <v>6600</v>
      </c>
      <c r="F129" s="97">
        <f t="shared" si="27"/>
        <v>9000</v>
      </c>
      <c r="G129" s="97">
        <v>9000</v>
      </c>
      <c r="H129" s="149"/>
      <c r="I129" s="149"/>
    </row>
    <row r="130" spans="1:9" s="103" customFormat="1" x14ac:dyDescent="0.25">
      <c r="A130" s="101"/>
      <c r="B130" s="101">
        <v>32</v>
      </c>
      <c r="C130" s="101" t="s">
        <v>8</v>
      </c>
      <c r="D130" s="102">
        <v>2400</v>
      </c>
      <c r="E130" s="102">
        <f>SUM(E131:E132)</f>
        <v>6600</v>
      </c>
      <c r="F130" s="109">
        <f t="shared" si="27"/>
        <v>9000</v>
      </c>
      <c r="G130" s="109">
        <v>9000</v>
      </c>
      <c r="H130" s="110">
        <f>D130</f>
        <v>2400</v>
      </c>
      <c r="I130" s="110">
        <f t="shared" ref="I130" si="31">H130</f>
        <v>2400</v>
      </c>
    </row>
    <row r="131" spans="1:9" x14ac:dyDescent="0.25">
      <c r="A131" s="1"/>
      <c r="B131" s="1">
        <v>322</v>
      </c>
      <c r="C131" s="1" t="s">
        <v>19</v>
      </c>
      <c r="D131" s="57">
        <v>1200</v>
      </c>
      <c r="E131" s="57">
        <v>7800</v>
      </c>
      <c r="F131" s="80">
        <f t="shared" si="27"/>
        <v>9000</v>
      </c>
      <c r="G131" s="80">
        <v>9000</v>
      </c>
      <c r="H131" s="43"/>
      <c r="I131" s="43"/>
    </row>
    <row r="132" spans="1:9" x14ac:dyDescent="0.25">
      <c r="A132" s="3"/>
      <c r="B132" s="43">
        <v>329</v>
      </c>
      <c r="C132" s="43" t="s">
        <v>13</v>
      </c>
      <c r="D132" s="57">
        <v>1200</v>
      </c>
      <c r="E132" s="69">
        <v>-1200</v>
      </c>
      <c r="F132" s="80">
        <f t="shared" si="27"/>
        <v>0</v>
      </c>
      <c r="G132" s="131">
        <v>0</v>
      </c>
      <c r="H132" s="151"/>
      <c r="I132" s="44"/>
    </row>
    <row r="133" spans="1:9" s="99" customFormat="1" x14ac:dyDescent="0.25">
      <c r="A133" s="94"/>
      <c r="B133" s="149">
        <v>4</v>
      </c>
      <c r="C133" s="149" t="s">
        <v>68</v>
      </c>
      <c r="D133" s="96"/>
      <c r="E133" s="152">
        <f>SUM(E134)</f>
        <v>2000</v>
      </c>
      <c r="F133" s="97">
        <f t="shared" si="27"/>
        <v>2000</v>
      </c>
      <c r="G133" s="153">
        <v>2000</v>
      </c>
      <c r="H133" s="154"/>
      <c r="I133" s="135"/>
    </row>
    <row r="134" spans="1:9" s="103" customFormat="1" x14ac:dyDescent="0.25">
      <c r="A134" s="100"/>
      <c r="B134" s="101">
        <v>41</v>
      </c>
      <c r="C134" s="101" t="s">
        <v>106</v>
      </c>
      <c r="D134" s="102"/>
      <c r="E134" s="155">
        <f>SUM(E135)</f>
        <v>2000</v>
      </c>
      <c r="F134" s="109">
        <f t="shared" si="27"/>
        <v>2000</v>
      </c>
      <c r="G134" s="156">
        <v>2000</v>
      </c>
      <c r="H134" s="155">
        <v>0</v>
      </c>
      <c r="I134" s="102">
        <v>0</v>
      </c>
    </row>
    <row r="135" spans="1:9" x14ac:dyDescent="0.25">
      <c r="A135" s="3"/>
      <c r="B135" s="43">
        <v>412</v>
      </c>
      <c r="C135" s="43" t="s">
        <v>105</v>
      </c>
      <c r="D135" s="57"/>
      <c r="E135" s="69">
        <v>2000</v>
      </c>
      <c r="F135" s="80">
        <f t="shared" si="27"/>
        <v>2000</v>
      </c>
      <c r="G135" s="131">
        <v>2000</v>
      </c>
      <c r="H135" s="151"/>
      <c r="I135" s="44"/>
    </row>
    <row r="136" spans="1:9" s="51" customFormat="1" x14ac:dyDescent="0.25">
      <c r="A136" s="29"/>
      <c r="B136" s="30"/>
      <c r="C136" s="30" t="s">
        <v>123</v>
      </c>
      <c r="D136" s="57">
        <v>200</v>
      </c>
      <c r="E136" s="57">
        <f>SUM(E138)</f>
        <v>2800</v>
      </c>
      <c r="F136" s="80">
        <f t="shared" si="27"/>
        <v>3000</v>
      </c>
      <c r="G136" s="118"/>
      <c r="H136" s="28"/>
      <c r="I136" s="28"/>
    </row>
    <row r="137" spans="1:9" s="99" customFormat="1" x14ac:dyDescent="0.25">
      <c r="A137" s="94"/>
      <c r="B137" s="95">
        <v>3</v>
      </c>
      <c r="C137" s="95" t="s">
        <v>3</v>
      </c>
      <c r="D137" s="96">
        <v>200</v>
      </c>
      <c r="E137" s="96">
        <f>SUM(E138)</f>
        <v>2800</v>
      </c>
      <c r="F137" s="97">
        <f t="shared" si="27"/>
        <v>3000</v>
      </c>
      <c r="G137" s="97">
        <v>3000</v>
      </c>
      <c r="H137" s="135"/>
      <c r="I137" s="135"/>
    </row>
    <row r="138" spans="1:9" s="108" customFormat="1" x14ac:dyDescent="0.25">
      <c r="A138" s="105"/>
      <c r="B138" s="106">
        <v>31</v>
      </c>
      <c r="C138" s="106" t="s">
        <v>4</v>
      </c>
      <c r="D138" s="107"/>
      <c r="E138" s="107">
        <f>SUM(E139+E140)</f>
        <v>2800</v>
      </c>
      <c r="F138" s="109">
        <v>209</v>
      </c>
      <c r="G138" s="109">
        <v>209</v>
      </c>
      <c r="H138" s="107">
        <v>0</v>
      </c>
      <c r="I138" s="107">
        <v>0</v>
      </c>
    </row>
    <row r="139" spans="1:9" s="24" customFormat="1" x14ac:dyDescent="0.25">
      <c r="A139" s="21"/>
      <c r="B139" s="22">
        <v>313</v>
      </c>
      <c r="C139" s="22" t="s">
        <v>7</v>
      </c>
      <c r="D139" s="59"/>
      <c r="E139" s="59">
        <v>209</v>
      </c>
      <c r="F139" s="80">
        <f t="shared" ref="F139:F147" si="32">SUM(D139+E139)</f>
        <v>209</v>
      </c>
      <c r="G139" s="80">
        <v>209</v>
      </c>
      <c r="H139" s="91"/>
      <c r="I139" s="91"/>
    </row>
    <row r="140" spans="1:9" s="103" customFormat="1" x14ac:dyDescent="0.25">
      <c r="A140" s="100"/>
      <c r="B140" s="101">
        <v>32</v>
      </c>
      <c r="C140" s="101" t="s">
        <v>8</v>
      </c>
      <c r="D140" s="102">
        <v>200</v>
      </c>
      <c r="E140" s="102">
        <f>SUM(E141)</f>
        <v>2591</v>
      </c>
      <c r="F140" s="109">
        <f t="shared" si="32"/>
        <v>2791</v>
      </c>
      <c r="G140" s="109">
        <v>2791</v>
      </c>
      <c r="H140" s="110">
        <f>D140</f>
        <v>200</v>
      </c>
      <c r="I140" s="110">
        <f t="shared" ref="I140" si="33">H140</f>
        <v>200</v>
      </c>
    </row>
    <row r="141" spans="1:9" x14ac:dyDescent="0.25">
      <c r="A141" s="3"/>
      <c r="B141" s="1">
        <v>323</v>
      </c>
      <c r="C141" s="1" t="s">
        <v>12</v>
      </c>
      <c r="D141" s="57">
        <v>200</v>
      </c>
      <c r="E141" s="57">
        <v>2591</v>
      </c>
      <c r="F141" s="80">
        <f t="shared" si="32"/>
        <v>2791</v>
      </c>
      <c r="G141" s="80">
        <v>2791</v>
      </c>
      <c r="H141" s="44"/>
      <c r="I141" s="44"/>
    </row>
    <row r="142" spans="1:9" x14ac:dyDescent="0.25">
      <c r="A142" s="3"/>
      <c r="B142" s="1"/>
      <c r="C142" s="30" t="s">
        <v>124</v>
      </c>
      <c r="D142" s="57"/>
      <c r="E142" s="57">
        <f>SUM(E143)</f>
        <v>1791</v>
      </c>
      <c r="F142" s="80">
        <f t="shared" si="32"/>
        <v>1791</v>
      </c>
      <c r="G142" s="80"/>
      <c r="H142" s="6"/>
      <c r="I142" s="6"/>
    </row>
    <row r="143" spans="1:9" s="99" customFormat="1" x14ac:dyDescent="0.25">
      <c r="A143" s="94"/>
      <c r="B143" s="95">
        <v>3</v>
      </c>
      <c r="C143" s="95" t="s">
        <v>3</v>
      </c>
      <c r="D143" s="96"/>
      <c r="E143" s="96">
        <f>SUM(E144+E146)</f>
        <v>1791</v>
      </c>
      <c r="F143" s="97">
        <f t="shared" si="32"/>
        <v>1791</v>
      </c>
      <c r="G143" s="97">
        <v>1790</v>
      </c>
      <c r="H143" s="135"/>
      <c r="I143" s="135"/>
    </row>
    <row r="144" spans="1:9" s="103" customFormat="1" x14ac:dyDescent="0.25">
      <c r="A144" s="100"/>
      <c r="B144" s="106">
        <v>31</v>
      </c>
      <c r="C144" s="106" t="s">
        <v>4</v>
      </c>
      <c r="D144" s="102"/>
      <c r="E144" s="102">
        <f>SUM(E145)</f>
        <v>125</v>
      </c>
      <c r="F144" s="109">
        <f t="shared" si="32"/>
        <v>125</v>
      </c>
      <c r="G144" s="109">
        <v>125</v>
      </c>
      <c r="H144" s="102">
        <v>0</v>
      </c>
      <c r="I144" s="102">
        <v>0</v>
      </c>
    </row>
    <row r="145" spans="1:9" x14ac:dyDescent="0.25">
      <c r="A145" s="3"/>
      <c r="B145" s="22">
        <v>313</v>
      </c>
      <c r="C145" s="22" t="s">
        <v>7</v>
      </c>
      <c r="D145" s="57"/>
      <c r="E145" s="57">
        <v>125</v>
      </c>
      <c r="F145" s="80">
        <f t="shared" si="32"/>
        <v>125</v>
      </c>
      <c r="G145" s="80">
        <v>125</v>
      </c>
      <c r="H145" s="44"/>
      <c r="I145" s="44"/>
    </row>
    <row r="146" spans="1:9" s="103" customFormat="1" x14ac:dyDescent="0.25">
      <c r="A146" s="100"/>
      <c r="B146" s="101">
        <v>32</v>
      </c>
      <c r="C146" s="101" t="s">
        <v>8</v>
      </c>
      <c r="D146" s="102"/>
      <c r="E146" s="102">
        <f>SUM(E147)</f>
        <v>1666</v>
      </c>
      <c r="F146" s="109">
        <f t="shared" si="32"/>
        <v>1666</v>
      </c>
      <c r="G146" s="109">
        <v>1665</v>
      </c>
      <c r="H146" s="102">
        <v>0</v>
      </c>
      <c r="I146" s="102">
        <v>0</v>
      </c>
    </row>
    <row r="147" spans="1:9" x14ac:dyDescent="0.25">
      <c r="A147" s="3"/>
      <c r="B147" s="1">
        <v>323</v>
      </c>
      <c r="C147" s="1" t="s">
        <v>12</v>
      </c>
      <c r="D147" s="57"/>
      <c r="E147" s="57">
        <v>1666</v>
      </c>
      <c r="F147" s="80">
        <f t="shared" si="32"/>
        <v>1666</v>
      </c>
      <c r="G147" s="80">
        <v>1665</v>
      </c>
      <c r="H147" s="44"/>
      <c r="I147" s="44"/>
    </row>
    <row r="148" spans="1:9" x14ac:dyDescent="0.25">
      <c r="A148" s="3"/>
      <c r="B148" s="1"/>
      <c r="C148" s="1"/>
      <c r="D148" s="57"/>
      <c r="E148" s="57"/>
      <c r="F148" s="80"/>
      <c r="G148" s="80"/>
      <c r="H148" s="6"/>
      <c r="I148" s="6"/>
    </row>
    <row r="149" spans="1:9" s="51" customFormat="1" x14ac:dyDescent="0.25">
      <c r="A149" s="30" t="s">
        <v>49</v>
      </c>
      <c r="B149" s="30" t="s">
        <v>109</v>
      </c>
      <c r="C149" s="30"/>
      <c r="D149" s="60">
        <v>20000</v>
      </c>
      <c r="E149" s="60">
        <f>SUM(E150)</f>
        <v>27950</v>
      </c>
      <c r="F149" s="118">
        <f t="shared" ref="F149:F156" si="34">SUM(D149+E149)</f>
        <v>47950</v>
      </c>
      <c r="G149" s="118">
        <v>77250</v>
      </c>
      <c r="H149" s="71">
        <f>D149</f>
        <v>20000</v>
      </c>
      <c r="I149" s="71">
        <f t="shared" ref="I149" si="35">H149</f>
        <v>20000</v>
      </c>
    </row>
    <row r="150" spans="1:9" s="51" customFormat="1" x14ac:dyDescent="0.25">
      <c r="A150" s="30"/>
      <c r="B150" s="30"/>
      <c r="C150" s="30" t="s">
        <v>125</v>
      </c>
      <c r="D150" s="57">
        <v>20000</v>
      </c>
      <c r="E150" s="57">
        <f>SUM(E151)</f>
        <v>27950</v>
      </c>
      <c r="F150" s="80">
        <f t="shared" si="34"/>
        <v>47950</v>
      </c>
      <c r="G150" s="118"/>
      <c r="H150" s="28"/>
      <c r="I150" s="28"/>
    </row>
    <row r="151" spans="1:9" s="99" customFormat="1" x14ac:dyDescent="0.25">
      <c r="A151" s="95"/>
      <c r="B151" s="95">
        <v>3</v>
      </c>
      <c r="C151" s="95" t="s">
        <v>3</v>
      </c>
      <c r="D151" s="96">
        <v>20000</v>
      </c>
      <c r="E151" s="96">
        <f>SUM(E152+E155)</f>
        <v>27950</v>
      </c>
      <c r="F151" s="97">
        <f t="shared" si="34"/>
        <v>47950</v>
      </c>
      <c r="G151" s="97">
        <v>77250</v>
      </c>
      <c r="H151" s="135"/>
      <c r="I151" s="135"/>
    </row>
    <row r="152" spans="1:9" s="103" customFormat="1" x14ac:dyDescent="0.25">
      <c r="A152" s="101"/>
      <c r="B152" s="101">
        <v>32</v>
      </c>
      <c r="C152" s="101" t="s">
        <v>8</v>
      </c>
      <c r="D152" s="102">
        <v>20000</v>
      </c>
      <c r="E152" s="102">
        <f>SUM(E153:E154)</f>
        <v>-8250</v>
      </c>
      <c r="F152" s="109">
        <f t="shared" si="34"/>
        <v>11750</v>
      </c>
      <c r="G152" s="109">
        <v>22250</v>
      </c>
      <c r="H152" s="110">
        <f>D152</f>
        <v>20000</v>
      </c>
      <c r="I152" s="110">
        <f t="shared" ref="I152" si="36">H152</f>
        <v>20000</v>
      </c>
    </row>
    <row r="153" spans="1:9" s="78" customFormat="1" x14ac:dyDescent="0.25">
      <c r="A153" s="70"/>
      <c r="B153" s="70">
        <v>322</v>
      </c>
      <c r="C153" s="1" t="s">
        <v>19</v>
      </c>
      <c r="D153" s="57"/>
      <c r="E153" s="57">
        <v>2250</v>
      </c>
      <c r="F153" s="128">
        <f t="shared" si="34"/>
        <v>2250</v>
      </c>
      <c r="G153" s="128">
        <v>2250</v>
      </c>
      <c r="H153" s="157"/>
      <c r="I153" s="157"/>
    </row>
    <row r="154" spans="1:9" x14ac:dyDescent="0.25">
      <c r="A154" s="1"/>
      <c r="B154" s="1">
        <v>329</v>
      </c>
      <c r="C154" s="1" t="s">
        <v>13</v>
      </c>
      <c r="D154" s="57">
        <v>20000</v>
      </c>
      <c r="E154" s="57">
        <v>-10500</v>
      </c>
      <c r="F154" s="128">
        <f t="shared" si="34"/>
        <v>9500</v>
      </c>
      <c r="G154" s="128">
        <v>20000</v>
      </c>
      <c r="H154" s="44"/>
      <c r="I154" s="44"/>
    </row>
    <row r="155" spans="1:9" s="103" customFormat="1" x14ac:dyDescent="0.25">
      <c r="A155" s="101"/>
      <c r="B155" s="101">
        <v>37</v>
      </c>
      <c r="C155" s="101" t="s">
        <v>107</v>
      </c>
      <c r="D155" s="102"/>
      <c r="E155" s="102">
        <f>SUM(E156)</f>
        <v>36200</v>
      </c>
      <c r="F155" s="109">
        <f t="shared" si="34"/>
        <v>36200</v>
      </c>
      <c r="G155" s="109">
        <v>55000</v>
      </c>
      <c r="H155" s="102">
        <v>0</v>
      </c>
      <c r="I155" s="102">
        <v>0</v>
      </c>
    </row>
    <row r="156" spans="1:9" x14ac:dyDescent="0.25">
      <c r="A156" s="1"/>
      <c r="B156" s="1">
        <v>372</v>
      </c>
      <c r="C156" s="1" t="s">
        <v>108</v>
      </c>
      <c r="D156" s="57"/>
      <c r="E156" s="57">
        <v>36200</v>
      </c>
      <c r="F156" s="128">
        <f t="shared" si="34"/>
        <v>36200</v>
      </c>
      <c r="G156" s="128">
        <v>55000</v>
      </c>
      <c r="H156" s="44"/>
      <c r="I156" s="44"/>
    </row>
    <row r="157" spans="1:9" x14ac:dyDescent="0.25">
      <c r="A157" s="2"/>
      <c r="B157" s="2"/>
      <c r="C157" s="2"/>
      <c r="D157" s="2"/>
      <c r="E157" s="2"/>
      <c r="F157" s="127"/>
      <c r="G157" s="127"/>
      <c r="H157" s="2"/>
      <c r="I157" s="2"/>
    </row>
    <row r="158" spans="1:9" s="51" customFormat="1" x14ac:dyDescent="0.25">
      <c r="A158" s="30" t="s">
        <v>46</v>
      </c>
      <c r="B158" s="30" t="s">
        <v>47</v>
      </c>
      <c r="C158" s="30"/>
      <c r="D158" s="60">
        <v>5000</v>
      </c>
      <c r="E158" s="60">
        <f>SUM(E159)</f>
        <v>-3500</v>
      </c>
      <c r="F158" s="118">
        <f>SUM(D158+E158)</f>
        <v>1500</v>
      </c>
      <c r="G158" s="118">
        <v>1500</v>
      </c>
      <c r="H158" s="71">
        <f>D158</f>
        <v>5000</v>
      </c>
      <c r="I158" s="71">
        <f t="shared" ref="I158" si="37">H158</f>
        <v>5000</v>
      </c>
    </row>
    <row r="159" spans="1:9" s="51" customFormat="1" x14ac:dyDescent="0.25">
      <c r="A159" s="30"/>
      <c r="B159" s="30"/>
      <c r="C159" s="30" t="s">
        <v>196</v>
      </c>
      <c r="D159" s="57">
        <v>5000</v>
      </c>
      <c r="E159" s="57">
        <f>SUM(E160)</f>
        <v>-3500</v>
      </c>
      <c r="F159" s="80">
        <f>SUM(D159+E159)</f>
        <v>1500</v>
      </c>
      <c r="G159" s="80"/>
      <c r="H159" s="44"/>
      <c r="I159" s="44"/>
    </row>
    <row r="160" spans="1:9" s="99" customFormat="1" x14ac:dyDescent="0.25">
      <c r="A160" s="95"/>
      <c r="B160" s="95">
        <v>3</v>
      </c>
      <c r="C160" s="95" t="s">
        <v>3</v>
      </c>
      <c r="D160" s="96">
        <v>5000</v>
      </c>
      <c r="E160" s="96">
        <f>SUM(E161)</f>
        <v>-3500</v>
      </c>
      <c r="F160" s="97">
        <f>SUM(D160+E160)</f>
        <v>1500</v>
      </c>
      <c r="G160" s="97">
        <v>1500</v>
      </c>
      <c r="H160" s="135"/>
      <c r="I160" s="135"/>
    </row>
    <row r="161" spans="1:9" s="103" customFormat="1" x14ac:dyDescent="0.25">
      <c r="A161" s="101"/>
      <c r="B161" s="101">
        <v>32</v>
      </c>
      <c r="C161" s="101" t="s">
        <v>8</v>
      </c>
      <c r="D161" s="102">
        <v>5000</v>
      </c>
      <c r="E161" s="102">
        <f>SUM(E162)</f>
        <v>-3500</v>
      </c>
      <c r="F161" s="109">
        <f>SUM(D161+E161)</f>
        <v>1500</v>
      </c>
      <c r="G161" s="109">
        <v>1500</v>
      </c>
      <c r="H161" s="110">
        <f>D161</f>
        <v>5000</v>
      </c>
      <c r="I161" s="110">
        <f t="shared" ref="I161" si="38">H161</f>
        <v>5000</v>
      </c>
    </row>
    <row r="162" spans="1:9" x14ac:dyDescent="0.25">
      <c r="A162" s="1"/>
      <c r="B162" s="1">
        <v>329</v>
      </c>
      <c r="C162" s="1" t="s">
        <v>13</v>
      </c>
      <c r="D162" s="57">
        <v>5000</v>
      </c>
      <c r="E162" s="57">
        <v>-3500</v>
      </c>
      <c r="F162" s="80">
        <f>SUM(D162+E162)</f>
        <v>1500</v>
      </c>
      <c r="G162" s="80">
        <v>1500</v>
      </c>
      <c r="H162" s="44"/>
      <c r="I162" s="44"/>
    </row>
    <row r="163" spans="1:9" x14ac:dyDescent="0.25">
      <c r="A163" s="1"/>
      <c r="B163" s="1"/>
      <c r="C163" s="1"/>
      <c r="D163" s="57"/>
      <c r="E163" s="57"/>
      <c r="F163" s="84"/>
      <c r="G163" s="84"/>
      <c r="H163" s="6"/>
      <c r="I163" s="6"/>
    </row>
    <row r="164" spans="1:9" s="51" customFormat="1" x14ac:dyDescent="0.25">
      <c r="A164" s="30" t="s">
        <v>53</v>
      </c>
      <c r="B164" s="30" t="s">
        <v>126</v>
      </c>
      <c r="C164" s="30"/>
      <c r="D164" s="60">
        <v>7000</v>
      </c>
      <c r="E164" s="60">
        <f>SUM(E165)</f>
        <v>0</v>
      </c>
      <c r="F164" s="118">
        <f t="shared" ref="F164:F175" si="39">SUM(D164+E164)</f>
        <v>7000</v>
      </c>
      <c r="G164" s="118">
        <v>7000</v>
      </c>
      <c r="H164" s="71">
        <f>D164</f>
        <v>7000</v>
      </c>
      <c r="I164" s="71">
        <f t="shared" ref="I164" si="40">H164</f>
        <v>7000</v>
      </c>
    </row>
    <row r="165" spans="1:9" s="51" customFormat="1" x14ac:dyDescent="0.25">
      <c r="A165" s="30"/>
      <c r="B165" s="30"/>
      <c r="C165" s="30" t="s">
        <v>67</v>
      </c>
      <c r="D165" s="57">
        <f>D166+D172</f>
        <v>7000</v>
      </c>
      <c r="E165" s="57">
        <f>SUM(E166+E172)</f>
        <v>0</v>
      </c>
      <c r="F165" s="80">
        <f t="shared" si="39"/>
        <v>7000</v>
      </c>
      <c r="G165" s="118"/>
      <c r="H165" s="28"/>
      <c r="I165" s="28"/>
    </row>
    <row r="166" spans="1:9" s="99" customFormat="1" x14ac:dyDescent="0.25">
      <c r="A166" s="95"/>
      <c r="B166" s="95">
        <v>3</v>
      </c>
      <c r="C166" s="95" t="s">
        <v>3</v>
      </c>
      <c r="D166" s="96">
        <f>D167</f>
        <v>3400</v>
      </c>
      <c r="E166" s="96">
        <f>SUM(E167)</f>
        <v>3600</v>
      </c>
      <c r="F166" s="97">
        <f t="shared" si="39"/>
        <v>7000</v>
      </c>
      <c r="G166" s="97">
        <v>7000</v>
      </c>
      <c r="H166" s="135"/>
      <c r="I166" s="135"/>
    </row>
    <row r="167" spans="1:9" s="103" customFormat="1" x14ac:dyDescent="0.25">
      <c r="A167" s="101"/>
      <c r="B167" s="101">
        <v>32</v>
      </c>
      <c r="C167" s="101" t="s">
        <v>8</v>
      </c>
      <c r="D167" s="102">
        <f>D168+D169+D170+D171</f>
        <v>3400</v>
      </c>
      <c r="E167" s="102">
        <f>SUM(E168:E171)</f>
        <v>3600</v>
      </c>
      <c r="F167" s="109">
        <f t="shared" si="39"/>
        <v>7000</v>
      </c>
      <c r="G167" s="109">
        <v>7000</v>
      </c>
      <c r="H167" s="110">
        <f>D167</f>
        <v>3400</v>
      </c>
      <c r="I167" s="110">
        <f t="shared" ref="I167" si="41">H167</f>
        <v>3400</v>
      </c>
    </row>
    <row r="168" spans="1:9" x14ac:dyDescent="0.25">
      <c r="A168" s="1"/>
      <c r="B168" s="1">
        <v>321</v>
      </c>
      <c r="C168" s="1" t="s">
        <v>48</v>
      </c>
      <c r="D168" s="57">
        <v>900</v>
      </c>
      <c r="E168" s="57">
        <v>-900</v>
      </c>
      <c r="F168" s="80">
        <f t="shared" si="39"/>
        <v>0</v>
      </c>
      <c r="G168" s="80">
        <v>0</v>
      </c>
      <c r="H168" s="44"/>
      <c r="I168" s="44"/>
    </row>
    <row r="169" spans="1:9" x14ac:dyDescent="0.25">
      <c r="A169" s="1"/>
      <c r="B169" s="1">
        <v>322</v>
      </c>
      <c r="C169" s="1" t="s">
        <v>19</v>
      </c>
      <c r="D169" s="57">
        <v>300</v>
      </c>
      <c r="E169" s="57">
        <v>3560</v>
      </c>
      <c r="F169" s="80">
        <f t="shared" si="39"/>
        <v>3860</v>
      </c>
      <c r="G169" s="80">
        <v>3352</v>
      </c>
      <c r="H169" s="44"/>
      <c r="I169" s="44"/>
    </row>
    <row r="170" spans="1:9" x14ac:dyDescent="0.25">
      <c r="A170" s="1"/>
      <c r="B170" s="1">
        <v>323</v>
      </c>
      <c r="C170" s="1" t="s">
        <v>12</v>
      </c>
      <c r="D170" s="57">
        <v>200</v>
      </c>
      <c r="E170" s="57">
        <v>1340</v>
      </c>
      <c r="F170" s="80">
        <f t="shared" si="39"/>
        <v>1540</v>
      </c>
      <c r="G170" s="80">
        <v>3648</v>
      </c>
      <c r="H170" s="44"/>
      <c r="I170" s="44"/>
    </row>
    <row r="171" spans="1:9" x14ac:dyDescent="0.25">
      <c r="A171" s="1"/>
      <c r="B171" s="1">
        <v>329</v>
      </c>
      <c r="C171" s="1" t="s">
        <v>13</v>
      </c>
      <c r="D171" s="57">
        <v>2000</v>
      </c>
      <c r="E171" s="57">
        <v>-400</v>
      </c>
      <c r="F171" s="80">
        <f t="shared" si="39"/>
        <v>1600</v>
      </c>
      <c r="G171" s="80">
        <v>0</v>
      </c>
      <c r="H171" s="44"/>
      <c r="I171" s="44"/>
    </row>
    <row r="172" spans="1:9" s="99" customFormat="1" x14ac:dyDescent="0.25">
      <c r="A172" s="95"/>
      <c r="B172" s="95">
        <v>4</v>
      </c>
      <c r="C172" s="95" t="s">
        <v>68</v>
      </c>
      <c r="D172" s="96">
        <v>3600</v>
      </c>
      <c r="E172" s="96">
        <f>SUM(E173)</f>
        <v>-3600</v>
      </c>
      <c r="F172" s="97">
        <f t="shared" si="39"/>
        <v>0</v>
      </c>
      <c r="G172" s="97">
        <v>0</v>
      </c>
      <c r="H172" s="97">
        <f>D172</f>
        <v>3600</v>
      </c>
      <c r="I172" s="97">
        <f t="shared" ref="I172:I173" si="42">H172</f>
        <v>3600</v>
      </c>
    </row>
    <row r="173" spans="1:9" s="103" customFormat="1" x14ac:dyDescent="0.25">
      <c r="A173" s="101"/>
      <c r="B173" s="101">
        <v>42</v>
      </c>
      <c r="C173" s="101" t="s">
        <v>69</v>
      </c>
      <c r="D173" s="102">
        <v>3600</v>
      </c>
      <c r="E173" s="102">
        <f>SUM(E174:E175)</f>
        <v>-3600</v>
      </c>
      <c r="F173" s="109">
        <f t="shared" si="39"/>
        <v>0</v>
      </c>
      <c r="G173" s="109">
        <v>0</v>
      </c>
      <c r="H173" s="110">
        <f>D173</f>
        <v>3600</v>
      </c>
      <c r="I173" s="110">
        <f t="shared" si="42"/>
        <v>3600</v>
      </c>
    </row>
    <row r="174" spans="1:9" x14ac:dyDescent="0.25">
      <c r="A174" s="1"/>
      <c r="B174" s="1">
        <v>422</v>
      </c>
      <c r="C174" s="1" t="s">
        <v>70</v>
      </c>
      <c r="D174" s="57">
        <v>3500</v>
      </c>
      <c r="E174" s="57">
        <v>-3500</v>
      </c>
      <c r="F174" s="80">
        <f t="shared" si="39"/>
        <v>0</v>
      </c>
      <c r="G174" s="80">
        <v>0</v>
      </c>
      <c r="H174" s="44"/>
      <c r="I174" s="44"/>
    </row>
    <row r="175" spans="1:9" x14ac:dyDescent="0.25">
      <c r="A175" s="1"/>
      <c r="B175" s="1">
        <v>424</v>
      </c>
      <c r="C175" s="1" t="s">
        <v>71</v>
      </c>
      <c r="D175" s="57">
        <v>100</v>
      </c>
      <c r="E175" s="57">
        <v>-100</v>
      </c>
      <c r="F175" s="80">
        <f t="shared" si="39"/>
        <v>0</v>
      </c>
      <c r="G175" s="80">
        <v>0</v>
      </c>
      <c r="H175" s="44"/>
      <c r="I175" s="44"/>
    </row>
    <row r="176" spans="1:9" x14ac:dyDescent="0.25">
      <c r="A176" s="1"/>
      <c r="B176" s="1"/>
      <c r="C176" s="1"/>
      <c r="D176" s="57"/>
      <c r="E176" s="57"/>
      <c r="F176" s="84"/>
      <c r="G176" s="84"/>
      <c r="H176" s="6"/>
      <c r="I176" s="6"/>
    </row>
    <row r="177" spans="1:9" s="51" customFormat="1" x14ac:dyDescent="0.25">
      <c r="A177" s="30" t="s">
        <v>52</v>
      </c>
      <c r="B177" s="30" t="s">
        <v>164</v>
      </c>
      <c r="C177" s="30"/>
      <c r="D177" s="60">
        <v>1020</v>
      </c>
      <c r="E177" s="60">
        <f>SUM(E178)</f>
        <v>-93.5</v>
      </c>
      <c r="F177" s="118">
        <f>SUM(D177+E177)</f>
        <v>926.5</v>
      </c>
      <c r="G177" s="118">
        <v>800</v>
      </c>
      <c r="H177" s="71">
        <f>D177</f>
        <v>1020</v>
      </c>
      <c r="I177" s="71">
        <f t="shared" ref="I177" si="43">H177</f>
        <v>1020</v>
      </c>
    </row>
    <row r="178" spans="1:9" s="51" customFormat="1" x14ac:dyDescent="0.25">
      <c r="A178" s="30"/>
      <c r="B178" s="30"/>
      <c r="C178" s="30" t="s">
        <v>72</v>
      </c>
      <c r="D178" s="57">
        <v>1020</v>
      </c>
      <c r="E178" s="57">
        <f>SUM(E179)</f>
        <v>-93.5</v>
      </c>
      <c r="F178" s="80">
        <f>SUM(D178+E178)</f>
        <v>926.5</v>
      </c>
      <c r="G178" s="80"/>
      <c r="H178" s="44"/>
      <c r="I178" s="44"/>
    </row>
    <row r="179" spans="1:9" s="99" customFormat="1" x14ac:dyDescent="0.25">
      <c r="A179" s="95"/>
      <c r="B179" s="95">
        <v>3</v>
      </c>
      <c r="C179" s="95" t="s">
        <v>3</v>
      </c>
      <c r="D179" s="96">
        <v>1020</v>
      </c>
      <c r="E179" s="96">
        <f>SUM(E180)</f>
        <v>-93.5</v>
      </c>
      <c r="F179" s="97">
        <f>SUM(D179+E179)</f>
        <v>926.5</v>
      </c>
      <c r="G179" s="97">
        <v>800</v>
      </c>
      <c r="H179" s="135"/>
      <c r="I179" s="135"/>
    </row>
    <row r="180" spans="1:9" s="103" customFormat="1" x14ac:dyDescent="0.25">
      <c r="A180" s="101"/>
      <c r="B180" s="101">
        <v>32</v>
      </c>
      <c r="C180" s="101" t="s">
        <v>8</v>
      </c>
      <c r="D180" s="102">
        <v>1020</v>
      </c>
      <c r="E180" s="102">
        <f>SUM(E181)</f>
        <v>-93.5</v>
      </c>
      <c r="F180" s="109">
        <f>SUM(D180+E180)</f>
        <v>926.5</v>
      </c>
      <c r="G180" s="109">
        <v>800</v>
      </c>
      <c r="H180" s="110">
        <f>D180</f>
        <v>1020</v>
      </c>
      <c r="I180" s="110">
        <f t="shared" ref="I180" si="44">H180</f>
        <v>1020</v>
      </c>
    </row>
    <row r="181" spans="1:9" x14ac:dyDescent="0.25">
      <c r="A181" s="1"/>
      <c r="B181" s="1">
        <v>322</v>
      </c>
      <c r="C181" s="1" t="s">
        <v>19</v>
      </c>
      <c r="D181" s="57">
        <v>1020</v>
      </c>
      <c r="E181" s="57">
        <v>-93.5</v>
      </c>
      <c r="F181" s="80">
        <f>SUM(D181+E181)</f>
        <v>926.5</v>
      </c>
      <c r="G181" s="80">
        <v>800</v>
      </c>
      <c r="H181" s="44"/>
      <c r="I181" s="44"/>
    </row>
    <row r="182" spans="1:9" x14ac:dyDescent="0.25">
      <c r="A182" s="1"/>
      <c r="B182" s="1"/>
      <c r="C182" s="1"/>
      <c r="D182" s="57"/>
      <c r="E182" s="57"/>
      <c r="F182" s="80"/>
      <c r="G182" s="80"/>
      <c r="H182" s="6"/>
      <c r="I182" s="6"/>
    </row>
    <row r="183" spans="1:9" s="143" customFormat="1" x14ac:dyDescent="0.25">
      <c r="A183" s="88">
        <v>2302</v>
      </c>
      <c r="B183" s="82" t="s">
        <v>113</v>
      </c>
      <c r="C183" s="82"/>
      <c r="D183" s="83"/>
      <c r="E183" s="83">
        <f>SUM(E184+E191)</f>
        <v>135</v>
      </c>
      <c r="F183" s="89">
        <f t="shared" ref="F183:F188" si="45">SUM(D183+E183)</f>
        <v>135</v>
      </c>
      <c r="G183" s="89">
        <v>2135</v>
      </c>
      <c r="H183" s="90">
        <v>0</v>
      </c>
      <c r="I183" s="90">
        <v>0</v>
      </c>
    </row>
    <row r="184" spans="1:9" s="51" customFormat="1" x14ac:dyDescent="0.25">
      <c r="A184" s="30" t="s">
        <v>110</v>
      </c>
      <c r="B184" s="30" t="s">
        <v>127</v>
      </c>
      <c r="C184" s="30"/>
      <c r="D184" s="60"/>
      <c r="E184" s="60">
        <f>SUM(E185)</f>
        <v>135</v>
      </c>
      <c r="F184" s="118">
        <f t="shared" si="45"/>
        <v>135</v>
      </c>
      <c r="G184" s="118">
        <v>135</v>
      </c>
      <c r="H184" s="28"/>
      <c r="I184" s="28"/>
    </row>
    <row r="185" spans="1:9" x14ac:dyDescent="0.25">
      <c r="A185" s="1"/>
      <c r="B185" s="1"/>
      <c r="C185" s="30" t="s">
        <v>72</v>
      </c>
      <c r="D185" s="57"/>
      <c r="E185" s="57">
        <f>SUM(E186)</f>
        <v>135</v>
      </c>
      <c r="F185" s="80">
        <f t="shared" si="45"/>
        <v>135</v>
      </c>
      <c r="G185" s="80"/>
      <c r="H185" s="6"/>
      <c r="I185" s="6"/>
    </row>
    <row r="186" spans="1:9" s="99" customFormat="1" x14ac:dyDescent="0.25">
      <c r="A186" s="95"/>
      <c r="B186" s="95">
        <v>3</v>
      </c>
      <c r="C186" s="95" t="s">
        <v>3</v>
      </c>
      <c r="D186" s="96"/>
      <c r="E186" s="96">
        <f>SUM(E187)</f>
        <v>135</v>
      </c>
      <c r="F186" s="97">
        <f t="shared" si="45"/>
        <v>135</v>
      </c>
      <c r="G186" s="97">
        <v>135</v>
      </c>
      <c r="H186" s="98"/>
      <c r="I186" s="98"/>
    </row>
    <row r="187" spans="1:9" s="103" customFormat="1" x14ac:dyDescent="0.25">
      <c r="A187" s="101"/>
      <c r="B187" s="101">
        <v>32</v>
      </c>
      <c r="C187" s="101" t="s">
        <v>8</v>
      </c>
      <c r="D187" s="102"/>
      <c r="E187" s="102">
        <f>SUM(E188)</f>
        <v>135</v>
      </c>
      <c r="F187" s="109">
        <f t="shared" si="45"/>
        <v>135</v>
      </c>
      <c r="G187" s="109">
        <v>135</v>
      </c>
      <c r="H187" s="102">
        <v>0</v>
      </c>
      <c r="I187" s="102">
        <v>0</v>
      </c>
    </row>
    <row r="188" spans="1:9" s="78" customFormat="1" x14ac:dyDescent="0.25">
      <c r="A188" s="70"/>
      <c r="B188" s="70">
        <v>322</v>
      </c>
      <c r="C188" s="70" t="s">
        <v>19</v>
      </c>
      <c r="D188" s="57"/>
      <c r="E188" s="57">
        <v>135</v>
      </c>
      <c r="F188" s="80">
        <f t="shared" si="45"/>
        <v>135</v>
      </c>
      <c r="G188" s="80">
        <v>135</v>
      </c>
      <c r="H188" s="57"/>
      <c r="I188" s="57"/>
    </row>
    <row r="189" spans="1:9" s="78" customFormat="1" x14ac:dyDescent="0.25">
      <c r="A189" s="70"/>
      <c r="B189" s="70"/>
      <c r="C189" s="70"/>
      <c r="D189" s="57"/>
      <c r="E189" s="57"/>
      <c r="F189" s="80"/>
      <c r="G189" s="80"/>
      <c r="H189" s="57"/>
      <c r="I189" s="57"/>
    </row>
    <row r="190" spans="1:9" s="51" customFormat="1" x14ac:dyDescent="0.25">
      <c r="A190" s="30" t="s">
        <v>165</v>
      </c>
      <c r="B190" s="30" t="s">
        <v>166</v>
      </c>
      <c r="C190" s="30"/>
      <c r="D190" s="158">
        <v>0</v>
      </c>
      <c r="E190" s="158">
        <v>0</v>
      </c>
      <c r="F190" s="159">
        <v>0</v>
      </c>
      <c r="G190" s="91">
        <v>2000</v>
      </c>
      <c r="H190" s="44">
        <v>0</v>
      </c>
      <c r="I190" s="57">
        <v>0</v>
      </c>
    </row>
    <row r="191" spans="1:9" x14ac:dyDescent="0.25">
      <c r="A191" s="1"/>
      <c r="B191" s="1"/>
      <c r="C191" s="1" t="s">
        <v>167</v>
      </c>
      <c r="D191" s="158"/>
      <c r="E191" s="158"/>
      <c r="F191" s="159"/>
      <c r="G191" s="91"/>
      <c r="H191" s="44"/>
      <c r="I191" s="57"/>
    </row>
    <row r="192" spans="1:9" s="99" customFormat="1" x14ac:dyDescent="0.25">
      <c r="A192" s="95"/>
      <c r="B192" s="95">
        <v>3</v>
      </c>
      <c r="C192" s="95" t="s">
        <v>3</v>
      </c>
      <c r="D192" s="160">
        <v>0</v>
      </c>
      <c r="E192" s="160">
        <v>0</v>
      </c>
      <c r="F192" s="160">
        <v>0</v>
      </c>
      <c r="G192" s="135">
        <v>2000</v>
      </c>
      <c r="H192" s="135"/>
      <c r="I192" s="96"/>
    </row>
    <row r="193" spans="1:12" s="103" customFormat="1" x14ac:dyDescent="0.25">
      <c r="A193" s="101"/>
      <c r="B193" s="101">
        <v>32</v>
      </c>
      <c r="C193" s="101" t="s">
        <v>8</v>
      </c>
      <c r="D193" s="111">
        <v>0</v>
      </c>
      <c r="E193" s="111">
        <v>0</v>
      </c>
      <c r="F193" s="129">
        <v>0</v>
      </c>
      <c r="G193" s="107">
        <v>2000</v>
      </c>
      <c r="H193" s="102">
        <v>0</v>
      </c>
      <c r="I193" s="102">
        <v>0</v>
      </c>
    </row>
    <row r="194" spans="1:12" x14ac:dyDescent="0.25">
      <c r="A194" s="1"/>
      <c r="B194" s="1">
        <v>322</v>
      </c>
      <c r="C194" s="1" t="s">
        <v>19</v>
      </c>
      <c r="D194" s="158">
        <v>0</v>
      </c>
      <c r="E194" s="158">
        <v>0</v>
      </c>
      <c r="F194" s="159">
        <v>0</v>
      </c>
      <c r="G194" s="91">
        <v>2000</v>
      </c>
      <c r="H194" s="44"/>
      <c r="I194" s="57"/>
    </row>
    <row r="195" spans="1:12" s="24" customFormat="1" x14ac:dyDescent="0.25">
      <c r="A195" s="22"/>
      <c r="B195" s="22"/>
      <c r="C195" s="22"/>
      <c r="D195" s="112"/>
      <c r="E195" s="112"/>
      <c r="F195" s="112"/>
      <c r="G195" s="23"/>
      <c r="H195" s="23"/>
      <c r="I195" s="57"/>
    </row>
    <row r="196" spans="1:12" s="132" customFormat="1" x14ac:dyDescent="0.25">
      <c r="A196" s="113">
        <v>2401</v>
      </c>
      <c r="B196" s="86" t="s">
        <v>154</v>
      </c>
      <c r="C196" s="86"/>
      <c r="D196" s="114">
        <v>1000</v>
      </c>
      <c r="E196" s="114">
        <v>37725</v>
      </c>
      <c r="F196" s="114">
        <v>210883</v>
      </c>
      <c r="G196" s="89">
        <v>7427</v>
      </c>
      <c r="H196" s="89">
        <v>0</v>
      </c>
      <c r="I196" s="148">
        <v>0</v>
      </c>
      <c r="J196" s="24"/>
      <c r="K196" s="24"/>
      <c r="L196" s="24"/>
    </row>
    <row r="197" spans="1:12" x14ac:dyDescent="0.25">
      <c r="A197" s="115" t="s">
        <v>111</v>
      </c>
      <c r="B197" s="116" t="s">
        <v>168</v>
      </c>
      <c r="C197" s="116"/>
      <c r="D197" s="117">
        <v>0</v>
      </c>
      <c r="E197" s="117">
        <v>36725</v>
      </c>
      <c r="F197" s="117">
        <v>99883</v>
      </c>
      <c r="G197" s="118">
        <v>7427</v>
      </c>
      <c r="H197" s="118">
        <v>0</v>
      </c>
      <c r="I197" s="57">
        <v>0</v>
      </c>
    </row>
    <row r="198" spans="1:12" x14ac:dyDescent="0.25">
      <c r="A198" s="115"/>
      <c r="B198" s="116"/>
      <c r="C198" s="116" t="s">
        <v>169</v>
      </c>
      <c r="D198" s="123"/>
      <c r="E198" s="123"/>
      <c r="F198" s="123"/>
      <c r="G198" s="80"/>
      <c r="H198" s="80"/>
      <c r="I198" s="57"/>
    </row>
    <row r="199" spans="1:12" s="99" customFormat="1" x14ac:dyDescent="0.25">
      <c r="A199" s="161"/>
      <c r="B199" s="162">
        <v>3</v>
      </c>
      <c r="C199" s="162" t="s">
        <v>3</v>
      </c>
      <c r="D199" s="163">
        <v>0</v>
      </c>
      <c r="E199" s="163">
        <v>36725</v>
      </c>
      <c r="F199" s="163">
        <v>99883</v>
      </c>
      <c r="G199" s="97">
        <v>7427</v>
      </c>
      <c r="H199" s="97"/>
      <c r="I199" s="96"/>
    </row>
    <row r="200" spans="1:12" x14ac:dyDescent="0.25">
      <c r="A200" s="119"/>
      <c r="B200" s="120">
        <v>32</v>
      </c>
      <c r="C200" s="120" t="s">
        <v>8</v>
      </c>
      <c r="D200" s="121">
        <v>0</v>
      </c>
      <c r="E200" s="121">
        <v>36725</v>
      </c>
      <c r="F200" s="121">
        <v>99883</v>
      </c>
      <c r="G200" s="109">
        <v>7427</v>
      </c>
      <c r="H200" s="109">
        <v>0</v>
      </c>
      <c r="I200" s="102">
        <v>0</v>
      </c>
    </row>
    <row r="201" spans="1:12" x14ac:dyDescent="0.25">
      <c r="A201" s="115"/>
      <c r="B201" s="122">
        <v>322</v>
      </c>
      <c r="C201" s="122" t="s">
        <v>19</v>
      </c>
      <c r="D201" s="123">
        <v>0</v>
      </c>
      <c r="E201" s="123">
        <v>36725</v>
      </c>
      <c r="F201" s="123">
        <v>99883</v>
      </c>
      <c r="G201" s="80">
        <v>7427</v>
      </c>
      <c r="H201" s="80"/>
      <c r="I201" s="57"/>
    </row>
    <row r="202" spans="1:12" s="24" customFormat="1" x14ac:dyDescent="0.25">
      <c r="A202" s="2"/>
      <c r="B202" s="2"/>
      <c r="C202" s="2"/>
      <c r="D202" s="2"/>
      <c r="E202" s="2"/>
      <c r="F202" s="127"/>
      <c r="G202" s="127"/>
      <c r="H202" s="2"/>
      <c r="I202" s="2"/>
    </row>
    <row r="203" spans="1:12" s="143" customFormat="1" x14ac:dyDescent="0.25">
      <c r="A203" s="88">
        <v>2405</v>
      </c>
      <c r="B203" s="82" t="s">
        <v>73</v>
      </c>
      <c r="C203" s="82"/>
      <c r="D203" s="83">
        <f>D204+D214</f>
        <v>2237.86</v>
      </c>
      <c r="E203" s="83">
        <f>SUM(E204)</f>
        <v>2413</v>
      </c>
      <c r="F203" s="79">
        <f t="shared" ref="F203:F219" si="46">SUM(D203+E203)</f>
        <v>4650.8600000000006</v>
      </c>
      <c r="G203" s="79">
        <v>4652</v>
      </c>
      <c r="H203" s="79">
        <f>D203</f>
        <v>2237.86</v>
      </c>
      <c r="I203" s="79">
        <f t="shared" ref="I203:I204" si="47">H203</f>
        <v>2237.86</v>
      </c>
      <c r="J203" s="27"/>
      <c r="K203" s="27"/>
      <c r="L203" s="27"/>
    </row>
    <row r="204" spans="1:12" s="51" customFormat="1" x14ac:dyDescent="0.25">
      <c r="A204" s="30" t="s">
        <v>89</v>
      </c>
      <c r="B204" s="30" t="s">
        <v>128</v>
      </c>
      <c r="C204" s="30"/>
      <c r="D204" s="60">
        <v>237.86</v>
      </c>
      <c r="E204" s="60">
        <f>SUM(E205+E209)</f>
        <v>2413</v>
      </c>
      <c r="F204" s="118">
        <f t="shared" si="46"/>
        <v>2650.86</v>
      </c>
      <c r="G204" s="118">
        <v>2652</v>
      </c>
      <c r="H204" s="133">
        <f>D204</f>
        <v>237.86</v>
      </c>
      <c r="I204" s="133">
        <f t="shared" si="47"/>
        <v>237.86</v>
      </c>
    </row>
    <row r="205" spans="1:12" s="51" customFormat="1" x14ac:dyDescent="0.25">
      <c r="A205" s="30"/>
      <c r="B205" s="30"/>
      <c r="C205" s="30" t="s">
        <v>112</v>
      </c>
      <c r="D205" s="57"/>
      <c r="E205" s="57">
        <f>SUM(E206)</f>
        <v>2651</v>
      </c>
      <c r="F205" s="80">
        <f t="shared" si="46"/>
        <v>2651</v>
      </c>
      <c r="G205" s="80"/>
      <c r="H205" s="133"/>
      <c r="I205" s="133"/>
    </row>
    <row r="206" spans="1:12" s="142" customFormat="1" x14ac:dyDescent="0.25">
      <c r="A206" s="141"/>
      <c r="B206" s="95">
        <v>4</v>
      </c>
      <c r="C206" s="95" t="s">
        <v>76</v>
      </c>
      <c r="D206" s="96"/>
      <c r="E206" s="96">
        <f>SUM(E207)</f>
        <v>2651</v>
      </c>
      <c r="F206" s="97">
        <f t="shared" si="46"/>
        <v>2651</v>
      </c>
      <c r="G206" s="97">
        <v>2652</v>
      </c>
      <c r="H206" s="97"/>
      <c r="I206" s="97"/>
    </row>
    <row r="207" spans="1:12" s="125" customFormat="1" x14ac:dyDescent="0.25">
      <c r="A207" s="124"/>
      <c r="B207" s="101">
        <v>42</v>
      </c>
      <c r="C207" s="101" t="s">
        <v>69</v>
      </c>
      <c r="D207" s="102"/>
      <c r="E207" s="102">
        <f>SUM(E208)</f>
        <v>2651</v>
      </c>
      <c r="F207" s="109">
        <f t="shared" si="46"/>
        <v>2651</v>
      </c>
      <c r="G207" s="109">
        <v>2652</v>
      </c>
      <c r="H207" s="110">
        <v>0</v>
      </c>
      <c r="I207" s="110">
        <v>0</v>
      </c>
    </row>
    <row r="208" spans="1:12" s="51" customFormat="1" x14ac:dyDescent="0.25">
      <c r="A208" s="30"/>
      <c r="B208" s="1">
        <v>422</v>
      </c>
      <c r="C208" s="1" t="s">
        <v>70</v>
      </c>
      <c r="D208" s="57"/>
      <c r="E208" s="57">
        <v>2651</v>
      </c>
      <c r="F208" s="80">
        <f t="shared" si="46"/>
        <v>2651</v>
      </c>
      <c r="G208" s="80">
        <v>2652</v>
      </c>
      <c r="H208" s="133"/>
      <c r="I208" s="133"/>
    </row>
    <row r="209" spans="1:9" s="51" customFormat="1" x14ac:dyDescent="0.25">
      <c r="A209" s="30"/>
      <c r="B209" s="30"/>
      <c r="C209" s="30" t="s">
        <v>94</v>
      </c>
      <c r="D209" s="57">
        <v>237.86</v>
      </c>
      <c r="E209" s="57">
        <f>SUM(E210)</f>
        <v>-238</v>
      </c>
      <c r="F209" s="80">
        <f t="shared" si="46"/>
        <v>-0.13999999999998636</v>
      </c>
      <c r="G209" s="80"/>
      <c r="H209" s="44"/>
      <c r="I209" s="44"/>
    </row>
    <row r="210" spans="1:9" s="99" customFormat="1" x14ac:dyDescent="0.25">
      <c r="A210" s="95"/>
      <c r="B210" s="95">
        <v>4</v>
      </c>
      <c r="C210" s="95" t="s">
        <v>76</v>
      </c>
      <c r="D210" s="96">
        <v>237.86</v>
      </c>
      <c r="E210" s="96">
        <f>SUM(E211)</f>
        <v>-238</v>
      </c>
      <c r="F210" s="97">
        <f t="shared" si="46"/>
        <v>-0.13999999999998636</v>
      </c>
      <c r="G210" s="97">
        <v>0</v>
      </c>
      <c r="H210" s="135"/>
      <c r="I210" s="135"/>
    </row>
    <row r="211" spans="1:9" s="103" customFormat="1" x14ac:dyDescent="0.25">
      <c r="A211" s="101"/>
      <c r="B211" s="101">
        <v>42</v>
      </c>
      <c r="C211" s="101" t="s">
        <v>69</v>
      </c>
      <c r="D211" s="102">
        <v>237.86</v>
      </c>
      <c r="E211" s="102">
        <f>SUM(E212)</f>
        <v>-238</v>
      </c>
      <c r="F211" s="109">
        <f t="shared" si="46"/>
        <v>-0.13999999999998636</v>
      </c>
      <c r="G211" s="109">
        <v>0</v>
      </c>
      <c r="H211" s="110">
        <f>D211</f>
        <v>237.86</v>
      </c>
      <c r="I211" s="110">
        <f t="shared" ref="I211:I214" si="48">H211</f>
        <v>237.86</v>
      </c>
    </row>
    <row r="212" spans="1:9" x14ac:dyDescent="0.25">
      <c r="A212" s="1"/>
      <c r="B212" s="1">
        <v>422</v>
      </c>
      <c r="C212" s="1" t="s">
        <v>70</v>
      </c>
      <c r="D212" s="57">
        <v>237.86</v>
      </c>
      <c r="E212" s="57">
        <v>-238</v>
      </c>
      <c r="F212" s="80">
        <f t="shared" si="46"/>
        <v>-0.13999999999998636</v>
      </c>
      <c r="G212" s="80">
        <v>0</v>
      </c>
      <c r="H212" s="133"/>
      <c r="I212" s="20"/>
    </row>
    <row r="213" spans="1:9" x14ac:dyDescent="0.25">
      <c r="A213" s="1"/>
      <c r="B213" s="1"/>
      <c r="C213" s="1"/>
      <c r="D213" s="57"/>
      <c r="E213" s="57"/>
      <c r="F213" s="80"/>
      <c r="G213" s="80"/>
      <c r="H213" s="133"/>
      <c r="I213" s="20"/>
    </row>
    <row r="214" spans="1:9" s="51" customFormat="1" x14ac:dyDescent="0.25">
      <c r="A214" s="30" t="s">
        <v>74</v>
      </c>
      <c r="B214" s="30" t="s">
        <v>75</v>
      </c>
      <c r="C214" s="30"/>
      <c r="D214" s="60">
        <v>2000</v>
      </c>
      <c r="E214" s="60"/>
      <c r="F214" s="118">
        <f t="shared" si="46"/>
        <v>2000</v>
      </c>
      <c r="G214" s="118">
        <v>2000</v>
      </c>
      <c r="H214" s="71">
        <f>D214</f>
        <v>2000</v>
      </c>
      <c r="I214" s="71">
        <f t="shared" si="48"/>
        <v>2000</v>
      </c>
    </row>
    <row r="215" spans="1:9" s="51" customFormat="1" x14ac:dyDescent="0.25">
      <c r="A215" s="30"/>
      <c r="B215" s="30"/>
      <c r="C215" s="30" t="s">
        <v>129</v>
      </c>
      <c r="D215" s="57">
        <v>2000</v>
      </c>
      <c r="E215" s="57"/>
      <c r="F215" s="80">
        <f t="shared" si="46"/>
        <v>2000</v>
      </c>
      <c r="G215" s="80"/>
      <c r="H215" s="44"/>
      <c r="I215" s="44"/>
    </row>
    <row r="216" spans="1:9" s="99" customFormat="1" x14ac:dyDescent="0.25">
      <c r="A216" s="95"/>
      <c r="B216" s="95">
        <v>4</v>
      </c>
      <c r="C216" s="95" t="s">
        <v>76</v>
      </c>
      <c r="D216" s="96">
        <v>2000</v>
      </c>
      <c r="E216" s="96"/>
      <c r="F216" s="97">
        <f t="shared" si="46"/>
        <v>2000</v>
      </c>
      <c r="G216" s="97">
        <v>2000</v>
      </c>
      <c r="H216" s="135"/>
      <c r="I216" s="135"/>
    </row>
    <row r="217" spans="1:9" s="103" customFormat="1" x14ac:dyDescent="0.25">
      <c r="A217" s="101"/>
      <c r="B217" s="101">
        <v>42</v>
      </c>
      <c r="C217" s="101" t="s">
        <v>69</v>
      </c>
      <c r="D217" s="102">
        <v>2000</v>
      </c>
      <c r="E217" s="102"/>
      <c r="F217" s="109">
        <f t="shared" si="46"/>
        <v>2000</v>
      </c>
      <c r="G217" s="109">
        <v>2000</v>
      </c>
      <c r="H217" s="110">
        <f>D217</f>
        <v>2000</v>
      </c>
      <c r="I217" s="110">
        <f t="shared" ref="I217" si="49">H217</f>
        <v>2000</v>
      </c>
    </row>
    <row r="218" spans="1:9" x14ac:dyDescent="0.25">
      <c r="A218" s="1"/>
      <c r="B218" s="1">
        <v>424</v>
      </c>
      <c r="C218" s="1" t="s">
        <v>71</v>
      </c>
      <c r="D218" s="44">
        <v>2000</v>
      </c>
      <c r="E218" s="44"/>
      <c r="F218" s="80">
        <f t="shared" si="46"/>
        <v>2000</v>
      </c>
      <c r="G218" s="80">
        <v>2000</v>
      </c>
      <c r="H218" s="44"/>
      <c r="I218" s="44"/>
    </row>
    <row r="219" spans="1:9" x14ac:dyDescent="0.25">
      <c r="A219" s="1"/>
      <c r="B219" s="1"/>
      <c r="C219" s="19" t="s">
        <v>23</v>
      </c>
      <c r="D219" s="20">
        <f>D11+D22+D31+D48+D60+D78+D98+D107+D118+D149+D158+D164+D177+D204+D214</f>
        <v>7950636.6699999999</v>
      </c>
      <c r="E219" s="20">
        <f>SUM(E10+E59+E69+E183+E203)</f>
        <v>-5389774.7400000002</v>
      </c>
      <c r="F219" s="84">
        <f t="shared" si="46"/>
        <v>2560861.9299999997</v>
      </c>
      <c r="G219" s="84">
        <v>2743931</v>
      </c>
      <c r="H219" s="20">
        <v>8028615</v>
      </c>
      <c r="I219" s="20">
        <f t="shared" ref="I219" si="50">H219</f>
        <v>8028615</v>
      </c>
    </row>
    <row r="221" spans="1:9" x14ac:dyDescent="0.25">
      <c r="C221" t="s">
        <v>24</v>
      </c>
      <c r="D221" t="s">
        <v>25</v>
      </c>
    </row>
    <row r="222" spans="1:9" x14ac:dyDescent="0.25">
      <c r="D222" t="s">
        <v>58</v>
      </c>
    </row>
    <row r="223" spans="1:9" x14ac:dyDescent="0.25">
      <c r="C223" t="s">
        <v>170</v>
      </c>
    </row>
    <row r="224" spans="1:9" x14ac:dyDescent="0.25">
      <c r="D224" s="50"/>
      <c r="E224" s="50"/>
      <c r="F224" s="130"/>
      <c r="G224" s="130"/>
      <c r="H224" s="50"/>
      <c r="I224" s="45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Natali</cp:lastModifiedBy>
  <cp:lastPrinted>2020-05-26T11:35:56Z</cp:lastPrinted>
  <dcterms:created xsi:type="dcterms:W3CDTF">2013-12-16T13:46:06Z</dcterms:created>
  <dcterms:modified xsi:type="dcterms:W3CDTF">2021-03-05T08:07:49Z</dcterms:modified>
</cp:coreProperties>
</file>