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sažetak" sheetId="1" r:id="rId1"/>
    <sheet name="OPĆI DIO-prihodi" sheetId="2" r:id="rId2"/>
    <sheet name="OPĆI DIO-RASHODI" sheetId="3" r:id="rId3"/>
    <sheet name="POSEBNI DIO" sheetId="4" r:id="rId4"/>
  </sheets>
  <definedNames>
    <definedName name="_GoBack" localSheetId="1">'OPĆI DIO-prihodi'!$B$35</definedName>
    <definedName name="_GoBack" localSheetId="2">'OPĆI DIO-RASHODI'!#REF!</definedName>
    <definedName name="_xlnm.Print_Area" localSheetId="2">'OPĆI DIO-RASHODI'!$A$1:$L$96</definedName>
    <definedName name="_xlnm.Print_Area" localSheetId="3">'POSEBNI DIO'!$A$1:$N$276</definedName>
  </definedNames>
  <calcPr fullCalcOnLoad="1"/>
</workbook>
</file>

<file path=xl/sharedStrings.xml><?xml version="1.0" encoding="utf-8"?>
<sst xmlns="http://schemas.openxmlformats.org/spreadsheetml/2006/main" count="723" uniqueCount="376">
  <si>
    <t>BROJČANA OZNAKA I NAZIV</t>
  </si>
  <si>
    <t>1</t>
  </si>
  <si>
    <t xml:space="preserve">Program: </t>
  </si>
  <si>
    <t xml:space="preserve">AKTIVNOST: </t>
  </si>
  <si>
    <t>3121</t>
  </si>
  <si>
    <t>321</t>
  </si>
  <si>
    <t>NAKNADE TROŠKOVA ZAPOSLENIMA</t>
  </si>
  <si>
    <t>3212</t>
  </si>
  <si>
    <t>3211</t>
  </si>
  <si>
    <t>SLUŽBENA PUTOVANJA</t>
  </si>
  <si>
    <t>329</t>
  </si>
  <si>
    <t>OST.NESPOM.RASHODI POSLOVANJA</t>
  </si>
  <si>
    <t>372</t>
  </si>
  <si>
    <t>OSTALE NAKNADE GRAĐANIMA I KUČANSTVIMA IZ PRORAČUNA</t>
  </si>
  <si>
    <t>323</t>
  </si>
  <si>
    <t>RASHODI ZA USLUGE</t>
  </si>
  <si>
    <t>3233</t>
  </si>
  <si>
    <t>3299</t>
  </si>
  <si>
    <t>3237</t>
  </si>
  <si>
    <t>INTELEKTUALNE I OSOBNE  USLUGE</t>
  </si>
  <si>
    <t>3239</t>
  </si>
  <si>
    <t>OSTALE USLUGE</t>
  </si>
  <si>
    <t>3232</t>
  </si>
  <si>
    <t>USLUGE TEKUĆEG I INVESTICIJSKOG ODRŽAVANJA</t>
  </si>
  <si>
    <t>4221</t>
  </si>
  <si>
    <t>UREDSKA OPREMA I NAMJEŠTAJ</t>
  </si>
  <si>
    <t>412</t>
  </si>
  <si>
    <t>NEMATERIJALNA IMOVINA</t>
  </si>
  <si>
    <t>3238</t>
  </si>
  <si>
    <t>RAČUNALNE USLUGE</t>
  </si>
  <si>
    <t>OSTALI NESPOMENUTI RASHODI POSLOVANJA</t>
  </si>
  <si>
    <t>343</t>
  </si>
  <si>
    <t>OSTALI FINANCIJSKI RASHODI</t>
  </si>
  <si>
    <t>3431</t>
  </si>
  <si>
    <t>BANKARSKE USLUGE I USLUGE PLATNOG PROMETA</t>
  </si>
  <si>
    <t>3213</t>
  </si>
  <si>
    <t>STRUČNO USAVRŠAVANJE ZAPOSLENIKA</t>
  </si>
  <si>
    <t>322</t>
  </si>
  <si>
    <t>RASHODI ZA MATERIJAL I ENERG.</t>
  </si>
  <si>
    <t>3227</t>
  </si>
  <si>
    <t>SLUŽBENA, RADNA I ZAŠTITNA ODJEĆA I OBUĆA</t>
  </si>
  <si>
    <t>3234</t>
  </si>
  <si>
    <t>3236</t>
  </si>
  <si>
    <t>3223</t>
  </si>
  <si>
    <t>ENERGIJA</t>
  </si>
  <si>
    <t>USLUGE PROMIDŽBE I INFORMIRANJA</t>
  </si>
  <si>
    <t>3221</t>
  </si>
  <si>
    <t>UREDSKI MATERIJAL I OSTALI MATERIJALNI RASHODI</t>
  </si>
  <si>
    <t>3224</t>
  </si>
  <si>
    <t>MAT.I DIJELOVI ZA TEKUĆE I INVEST.ODRŽAVANJE</t>
  </si>
  <si>
    <t>3225</t>
  </si>
  <si>
    <t>SITNI INVENTAR I AUTO GUME</t>
  </si>
  <si>
    <t>3231</t>
  </si>
  <si>
    <t>USLUGE TELEFONA, POŠTE I PRIJEVOZA</t>
  </si>
  <si>
    <t>KOMUNALNE USLUGE</t>
  </si>
  <si>
    <t>PRISTOJBE I NAKNADE</t>
  </si>
  <si>
    <t>ČLANARINE</t>
  </si>
  <si>
    <t>3222</t>
  </si>
  <si>
    <t>MATERIJAL I SIROVINE</t>
  </si>
  <si>
    <t>ZDRAVSTVENE I VETERINARSKE USLUGE</t>
  </si>
  <si>
    <t>OPREMA ZA ODRŽAVANJE I ZAŠTITU</t>
  </si>
  <si>
    <t>424</t>
  </si>
  <si>
    <t>KNJIGE,UMJ.DJELA I OST.IZLOŽB.VRIJEDN.</t>
  </si>
  <si>
    <t>4241</t>
  </si>
  <si>
    <t>KNJIGE</t>
  </si>
  <si>
    <t>3722</t>
  </si>
  <si>
    <t>PRIJEVOZ UČENIKA</t>
  </si>
  <si>
    <t>IZVOR FINANCIRANJA</t>
  </si>
  <si>
    <t xml:space="preserve">Račun prihoda/
primitka </t>
  </si>
  <si>
    <t>Naziv računa</t>
  </si>
  <si>
    <t>Prihodi iz nadležnog proračuna i od HZZO-a temeljem ugovornih obveza</t>
  </si>
  <si>
    <t>Prihodi iz nadležnog proračuna za financiranje rashoda poslovanja</t>
  </si>
  <si>
    <t>Prihodi iz nadležnog proračuna za financiranje rashoda za nabavu nefinancijske imovine</t>
  </si>
  <si>
    <t>Prihodi od prodaje proizvoda i robe te pruženih usluga i prihodi od donacija</t>
  </si>
  <si>
    <t>Donacije od pravnih i fizičkih osoba izvan općeg proračuna</t>
  </si>
  <si>
    <t>Prihodi po posebnim propisima</t>
  </si>
  <si>
    <t>Sufinanciranje cijene usluge, participacije i slično</t>
  </si>
  <si>
    <t>Pomoći iz inozemstva i od subjekata unutar općeg proračuna</t>
  </si>
  <si>
    <t>Pomoći od izvanproračunskih korisnika</t>
  </si>
  <si>
    <t>Pomoći proračunskim korisnicima iz proračuna koji im nije nadležan</t>
  </si>
  <si>
    <t xml:space="preserve">UKUPNO PRIHODI </t>
  </si>
  <si>
    <t>Račun rashoda/
izdatka</t>
  </si>
  <si>
    <t>Rashodi za zaposlene</t>
  </si>
  <si>
    <t>Plaće</t>
  </si>
  <si>
    <t>Plaće za redovan rad</t>
  </si>
  <si>
    <t xml:space="preserve">Ostali rashodi za zaposlene </t>
  </si>
  <si>
    <t>Doprinosi na plaće</t>
  </si>
  <si>
    <t>Doprinosi za obvezno zdravstveno osiguranje</t>
  </si>
  <si>
    <t>Doprinosi za obvezno osiguranje u slučaju nezaposlenosti</t>
  </si>
  <si>
    <t>Materijalni rashodi</t>
  </si>
  <si>
    <t>Naknade troškova zaposlenima</t>
  </si>
  <si>
    <t>Službena putovanja</t>
  </si>
  <si>
    <t>Naknade za prijevoz, za rad na terenu i odvojeni život</t>
  </si>
  <si>
    <t>Stručno usavršavanje</t>
  </si>
  <si>
    <t>Rashodi za materijal i energiju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</si>
  <si>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</si>
  <si>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</si>
  <si>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</si>
  <si>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</si>
  <si>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</si>
  <si>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Službena,radna i zaštitna odjeća i obuća</t>
  </si>
  <si>
    <t>Rashodi za usluge</t>
  </si>
  <si>
    <t>Usluge telefona, pošte i prijevoza</t>
  </si>
  <si>
    <t>Usluge tekućeg i investicijskog održavanja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</si>
  <si>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</si>
  <si>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</si>
  <si>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</si>
  <si>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</si>
  <si>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</si>
  <si>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</si>
  <si>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 xml:space="preserve">Naknade troškova osobama izvan radnog odnosa </t>
  </si>
  <si>
    <t>Ostali nespomenuti rashodi poslovanja</t>
  </si>
  <si>
    <t>Premija osiguranja</t>
  </si>
  <si>
    <t>Reprezentacija</t>
  </si>
  <si>
    <t>Članarine i norme</t>
  </si>
  <si>
    <t>Pristojbe i naknade</t>
  </si>
  <si>
    <t>Financijski rashodi</t>
  </si>
  <si>
    <t>Ostali financijski rashodi</t>
  </si>
  <si>
    <t>Bankarske usluge i usluge platnog prometa</t>
  </si>
  <si>
    <t>Rashodi za nabavu proizvedene dugotrajne imovine</t>
  </si>
  <si>
    <t>Postrojenja i oprema</t>
  </si>
  <si>
    <t>Uredska oprema i namještaj</t>
  </si>
  <si>
    <t>Komunikacijska oprema</t>
  </si>
  <si>
    <t>Oprema za održavanje i zaštitu</t>
  </si>
  <si>
    <t>Medicinska i laboratorijska oprema</t>
  </si>
  <si>
    <t>Sportska i glazbena oprema</t>
  </si>
  <si>
    <t>Uređaji,strojevi i oprema za ostale namjene</t>
  </si>
  <si>
    <t>Knjige</t>
  </si>
  <si>
    <t>UKUPNO RASHODI</t>
  </si>
  <si>
    <t>3293</t>
  </si>
  <si>
    <t>Plaće za prekovremeni rad</t>
  </si>
  <si>
    <t>Plaće za posebne uvjete rada</t>
  </si>
  <si>
    <t>Tekuće pomoći proračunskim korisnicima dr. proračuna</t>
  </si>
  <si>
    <t>Tekući prijenosi između između prorač.korisnika istog proračuna</t>
  </si>
  <si>
    <t>Ostale naknade građanima i kućanstvima iz proračuna</t>
  </si>
  <si>
    <t>Mjerni i kontrolni uređaji</t>
  </si>
  <si>
    <t>Rashodi za nabavu nefinancijske imovine</t>
  </si>
  <si>
    <t>Licence</t>
  </si>
  <si>
    <t>Knjige, umjetnička djela i ostalie izložb.vrijednosti</t>
  </si>
  <si>
    <t>Tisak</t>
  </si>
  <si>
    <t>Tekuće pomoći proračunskim korisnicima iz proračuna koji im nije nadležan</t>
  </si>
  <si>
    <t>Kapitalne pomoći proračunskim korisnicima iz proračuna koji im nije nadležan</t>
  </si>
  <si>
    <t xml:space="preserve">Pomoći temeljem prijenosa EU sredstava </t>
  </si>
  <si>
    <t>Prihodi iz proračuna za financiranje redovne djelatnosti</t>
  </si>
  <si>
    <t>Prihodi od imovine</t>
  </si>
  <si>
    <t>Prihodi od financijske imovine - kamate a vista</t>
  </si>
  <si>
    <t>Prihodi od nefinancijske imovine - najam</t>
  </si>
  <si>
    <t>Prihodi od administrativnih pristojbi i po posebnim propisima</t>
  </si>
  <si>
    <t>Prihodi od prodaje robe i pruženih usluga</t>
  </si>
  <si>
    <t>Tekuće donacije  od pravnih i fizičkih osoba izvan općeg proračuna</t>
  </si>
  <si>
    <t xml:space="preserve">PRIHODI PO IZVORIMA FINANCIRANJA </t>
  </si>
  <si>
    <t>Opći prihodi i primici</t>
  </si>
  <si>
    <t>Donacije</t>
  </si>
  <si>
    <t xml:space="preserve">Prihodi za posebne namjene </t>
  </si>
  <si>
    <t>Pomoći</t>
  </si>
  <si>
    <t>Vlastiti prihodi</t>
  </si>
  <si>
    <t xml:space="preserve">Sveukupno </t>
  </si>
  <si>
    <t>Tekuće pomoći od izvanproračunskih korisnika</t>
  </si>
  <si>
    <t>Kamate na oročena sredstva</t>
  </si>
  <si>
    <t>Prihodi od zakupa i iznajmljivanja imovine</t>
  </si>
  <si>
    <t>Rashodi za nabavu neproizvedene dugotrajne imovine</t>
  </si>
  <si>
    <t xml:space="preserve">RASHODI PO IZVORIMA FINANCIRANJA </t>
  </si>
  <si>
    <t>MATERIJALNI RASHODI</t>
  </si>
  <si>
    <t>RASHODI POSLOVANJA</t>
  </si>
  <si>
    <t>FINANCIJSKI RASHODI</t>
  </si>
  <si>
    <t>NAKNADA GRAĐANIMA I KUĆANSTVIMA</t>
  </si>
  <si>
    <t>RASHODI ZA NABAVU PROIZVEDENE DUGOTRAJNE IMOVINE</t>
  </si>
  <si>
    <t>RASHODI ZA NABAVU NEFINANCIJSKE IMOVINE</t>
  </si>
  <si>
    <t>RASHODI ZA NABAVU NEPROIZVEDENE DUGOTRAJNE IMOVINE</t>
  </si>
  <si>
    <t>SAŽETAK</t>
  </si>
  <si>
    <t>A. RAČUN PRIHODA I RASHODA</t>
  </si>
  <si>
    <t>OPIS</t>
  </si>
  <si>
    <t>6 PRIHODI POSLOVANJA</t>
  </si>
  <si>
    <t>7 PRIHODI OD PRODAJE NEFINANCIJSKE IMOVINE</t>
  </si>
  <si>
    <t>UKUPNO PRIHODI</t>
  </si>
  <si>
    <t>3 RASHODI POSLOVANJA</t>
  </si>
  <si>
    <t>4 RASHODI ZA NABAVU NEFINANCIJSKE IMOVINE</t>
  </si>
  <si>
    <t>Razlika</t>
  </si>
  <si>
    <t>B. RAČUN FINANCIRANJA</t>
  </si>
  <si>
    <t>8 PRIMICI OD FINANCIJSKE IMOVINE I ZADUŽIVANJA</t>
  </si>
  <si>
    <t>5 IZDACI ZA FINANCIJSKU IMOVINU I OTPLATE ZAJMOVA</t>
  </si>
  <si>
    <t>NETO FINANCIRANJE</t>
  </si>
  <si>
    <t>REKAPITULACIJA</t>
  </si>
  <si>
    <t>UKUPNI PRIHODI</t>
  </si>
  <si>
    <t>VIŠAK PRETHODNIH GODINA</t>
  </si>
  <si>
    <t>PRIMICI OD FINANCIJSKE IMOVINE I ZADUŽIVANJA</t>
  </si>
  <si>
    <t>UKUPNO RASPOLOŽIVA SREDSTVA</t>
  </si>
  <si>
    <t>UKUPNI RASHODI</t>
  </si>
  <si>
    <t>IZDACI ZA FINANCIJSKU IMOVINU I OTPLATU ZAJMOVA</t>
  </si>
  <si>
    <t>UKUPNO RASPOREĐENA SREDSTVA</t>
  </si>
  <si>
    <t>C. RASPOLOŽIVA SREDSTVA IZ PRETHODNE GODINE</t>
  </si>
  <si>
    <t>VIŠAK / MANJAK IZ PRETHODNE GODINE KOJI ĆE SE POKRITI U TEKUĆOJ GODINI</t>
  </si>
  <si>
    <t>VIŠAK / MANJAK + RASPOLOŽIVA SREDSTVA IZ PRETHODNIH GODINA + NETO FINANCIRANJE</t>
  </si>
  <si>
    <t>D. INFORMACIJA O UKUPNOM VIŠKU/MANJKU DONESENOM IZ PRETHODNE GODINE</t>
  </si>
  <si>
    <t>UKUPAN DONOS VIŠKA / MANJKA IZ PRETHODNE GODINE</t>
  </si>
  <si>
    <t>Prihodi od prodaje nefinancijske imovine</t>
  </si>
  <si>
    <t>Prihodi od prodaje neproizvedene dugotrajne imovine</t>
  </si>
  <si>
    <t>Prihodi od prodaje materijalne imovine-prirodnih bogatstava</t>
  </si>
  <si>
    <t>Prihodi od prodaje proizvedene dugotrajne imovine</t>
  </si>
  <si>
    <t>Prihodi od prodaje građevinskih objekata</t>
  </si>
  <si>
    <t>Prihodi od prodaje postrojenja i opreme</t>
  </si>
  <si>
    <t>Prihodi od prodaje prijevoznih sredstava</t>
  </si>
  <si>
    <t>Primici od financijske imovine i zaduživanja</t>
  </si>
  <si>
    <t>Primljeni povrati glavnica danih zajmova i depozita</t>
  </si>
  <si>
    <t>Primici od povrata depozita i jamčevnih pologa</t>
  </si>
  <si>
    <t>Primici od prodaje dionica i udjela u glavnici</t>
  </si>
  <si>
    <t>Primici od prodaje dionica i udjela u glavnici trg.druš.u js</t>
  </si>
  <si>
    <t>Primici od zaduživanja</t>
  </si>
  <si>
    <t>Primlj.krediti i zajmovi  od kredit.i ost.financ.inst.izv.js</t>
  </si>
  <si>
    <t>Prihodi poslovanja</t>
  </si>
  <si>
    <t>Izdaci za financijsku imovinu i otplate zajmova</t>
  </si>
  <si>
    <t>Izdaci za otplate glavnica primljenih kredita i zajmova</t>
  </si>
  <si>
    <t>Otplate gl.primlj.kred.i zajm.od kred.i ost.fin.inst.izv.js</t>
  </si>
  <si>
    <t>Izvor financiranja</t>
  </si>
  <si>
    <t>Naziv izvora financiranja</t>
  </si>
  <si>
    <t>OSTVARENJE/ IZVRŠENJE 2020</t>
  </si>
  <si>
    <t xml:space="preserve">Izvršenje 2021. </t>
  </si>
  <si>
    <t xml:space="preserve">Ostvarenje 2021. </t>
  </si>
  <si>
    <t xml:space="preserve">Prihodi od pruženih usluga </t>
  </si>
  <si>
    <t>Ostale naknade troškova zaposlenima</t>
  </si>
  <si>
    <t>Troškovi sudskih postupaka</t>
  </si>
  <si>
    <t>Zatezne kamate</t>
  </si>
  <si>
    <t>Ostala nematerijalna imovina</t>
  </si>
  <si>
    <t>Ulaganje u računalne programe</t>
  </si>
  <si>
    <t>Kapitalne donacije</t>
  </si>
  <si>
    <t>Tekući prijenosi između proračunskih korisnika istog proračuna</t>
  </si>
  <si>
    <t>Kapitalne pomoći iz državnog proračuna -EU</t>
  </si>
  <si>
    <t>Redovna djelatnost OŠ MINIMALNI STANDARDI</t>
  </si>
  <si>
    <t>Materijalni rashodi OŠ po kriterijima</t>
  </si>
  <si>
    <t>IZVRŠENJE 2021</t>
  </si>
  <si>
    <t>A210101</t>
  </si>
  <si>
    <t>A210102</t>
  </si>
  <si>
    <t>REPREZENTACIJA</t>
  </si>
  <si>
    <t>OSTALE NAKNADE</t>
  </si>
  <si>
    <t>ZAKUPNINE I NAJAMNINE</t>
  </si>
  <si>
    <t>A210104</t>
  </si>
  <si>
    <t>Plaće i drugi rashodi za zaposlene osnovnih škola</t>
  </si>
  <si>
    <t>RASHODI ZA ZAPOSLENE</t>
  </si>
  <si>
    <t>PLAĆE ZA REDOVAN RAD</t>
  </si>
  <si>
    <t>PLAĆE ZA REDOVAN RAD - PO PRESUDI</t>
  </si>
  <si>
    <t>OSTALI RASHODI ZA ZAPOSLENE</t>
  </si>
  <si>
    <t>DOPRINOSI NA PLAĆE</t>
  </si>
  <si>
    <t>DOPRINOSI ZA OBVEZNO ZDRAVSTVENO OSIGURANJE</t>
  </si>
  <si>
    <t>DOPRINOSI ZA OBVEZNO ZDRAVSTVENO OSIGURANJE U SLUČAJU NEZAPOSLENOSTI</t>
  </si>
  <si>
    <t>NAKNADE ZA PRIJEVOZ, RAD NA TERENU I ODVOJEN ŽIVOT</t>
  </si>
  <si>
    <t>TROŠKOVI SUDSKIH POSTUPAKA</t>
  </si>
  <si>
    <t>ZATEZNE KAMATE</t>
  </si>
  <si>
    <t>Programi red. Djelatnost OŠ - iznad standarda</t>
  </si>
  <si>
    <t>A210201</t>
  </si>
  <si>
    <t>Materijalni rashodi po stvarnom trošku - iznad standarda</t>
  </si>
  <si>
    <t>PREMIJE OSIGURANJA</t>
  </si>
  <si>
    <t>Obrazovanje iznad standarda</t>
  </si>
  <si>
    <t>POMOĆNICI U NASTAVI -UOD-ŽUPANIJA</t>
  </si>
  <si>
    <t>ŠKOLSKA KUHINJA</t>
  </si>
  <si>
    <t>A230107</t>
  </si>
  <si>
    <t>Produženi boravak</t>
  </si>
  <si>
    <t>A230116</t>
  </si>
  <si>
    <t>Školski list, časopisi i knjige</t>
  </si>
  <si>
    <t>A230130</t>
  </si>
  <si>
    <t>Izborni i dodatni programi</t>
  </si>
  <si>
    <t>A230184</t>
  </si>
  <si>
    <t>Zavičajna nastava</t>
  </si>
  <si>
    <t xml:space="preserve">PLAĆE ZA REDOVAN RAD </t>
  </si>
  <si>
    <t>Program obrazovanja iznad standarda</t>
  </si>
  <si>
    <t>A230203</t>
  </si>
  <si>
    <t>Medni dani</t>
  </si>
  <si>
    <t>Investicijsko održavanje osnovnih škola</t>
  </si>
  <si>
    <t>A240101</t>
  </si>
  <si>
    <t>Investicijsko održavanje osnovnih škola - OŠ minimalni standard</t>
  </si>
  <si>
    <t>Kapitalna ulaganja u osnovne škole</t>
  </si>
  <si>
    <t>K240301</t>
  </si>
  <si>
    <t>Projektna dokumentacija osnovnih škola</t>
  </si>
  <si>
    <t>OSTALA NEMATERIJALNA IMOVINA</t>
  </si>
  <si>
    <t>RASHODI ZA DODATNA ULAGANJA NA NEFINANCIJSKOJ IMOVINI</t>
  </si>
  <si>
    <t>DODATNA ULAGANJA NA GRAĐEVINSKIM OBJEKTIMA</t>
  </si>
  <si>
    <t>Opremanje u osnovnim školama</t>
  </si>
  <si>
    <t>POSTROJENA I OPREMA</t>
  </si>
  <si>
    <t>K240501</t>
  </si>
  <si>
    <t>Školski namještaj i oprema</t>
  </si>
  <si>
    <t>MOZAIK 4</t>
  </si>
  <si>
    <t>T901801</t>
  </si>
  <si>
    <t>Provedba projekta MOZAIK 4</t>
  </si>
  <si>
    <t>K240502</t>
  </si>
  <si>
    <t>Opremanje knjižnice</t>
  </si>
  <si>
    <t xml:space="preserve">Materijalni rashodi po stvarnom trošku - dec. Oš </t>
  </si>
  <si>
    <t>Rashodi za dodatna ulaganja na nefinancijskoj imovini</t>
  </si>
  <si>
    <t>Dodatna ulaganja na građevinskim objektima</t>
  </si>
  <si>
    <t>IZVORNI PLAN 2021</t>
  </si>
  <si>
    <t>OSTVARENJE/ IZVRŠENJE 2021</t>
  </si>
  <si>
    <t>IZVORNI PLAN 2022</t>
  </si>
  <si>
    <t xml:space="preserve">Izvorni plan 2022. </t>
  </si>
  <si>
    <t>Izvorni plan 2022.</t>
  </si>
  <si>
    <t>RASHODI ZA MATERIJAL I ENERGIJU</t>
  </si>
  <si>
    <t>A230202</t>
  </si>
  <si>
    <t>Građanski odgoj</t>
  </si>
  <si>
    <t>Prihodi od prodaje kratkotrajne nefinancijske imovine</t>
  </si>
  <si>
    <t>Tekuće donacije</t>
  </si>
  <si>
    <t>Tekuće donacije u naravi</t>
  </si>
  <si>
    <t xml:space="preserve">Ostali rashodi </t>
  </si>
  <si>
    <t>Naknade šteta pravnim i fizičkim osobama</t>
  </si>
  <si>
    <t>OŠ DIVŠIĆI</t>
  </si>
  <si>
    <t>PLAĆE ZA PREKOVREMENI RAD</t>
  </si>
  <si>
    <t>PLAĆE ZA POSEBNE UVJETE RADA</t>
  </si>
  <si>
    <t>OSTALE NAKNADE TROŠKOVA ZAPOSLENIMA</t>
  </si>
  <si>
    <t>RASHODI ZA NABAQVU PROIZVEDENE DUGOTRAJNE IMOVINE</t>
  </si>
  <si>
    <t>RASHODI ZA MATERIJAL I ENERGIJI</t>
  </si>
  <si>
    <t>A230135</t>
  </si>
  <si>
    <t>ŠKOLSKO SPORTSKO NATJECANJE</t>
  </si>
  <si>
    <t>A230148</t>
  </si>
  <si>
    <t>FINANCIRANJE UČENIKA S POSEBNIM POTREBAMA</t>
  </si>
  <si>
    <t>NAKNADE GRAĐANIMA I KUĆANSTVIMA U NARAVI</t>
  </si>
  <si>
    <t>A230163</t>
  </si>
  <si>
    <t>A230164</t>
  </si>
  <si>
    <t>RASHODI ZA METERIJAL I ENERGIJU</t>
  </si>
  <si>
    <t>DOPRINOSI NA OBVEZNO ZDRAVSTVENO OSIGURANJE</t>
  </si>
  <si>
    <t>Rashodi poslovanja</t>
  </si>
  <si>
    <t>A210103</t>
  </si>
  <si>
    <t>MATERIJALNI RASHODI OŠ PO STVARNOM TROŠKU - DRUGI IZVORI</t>
  </si>
  <si>
    <t>A230137</t>
  </si>
  <si>
    <t>STRUČNO USAVRŠAVANJUČITELJA</t>
  </si>
  <si>
    <t>NAKNADA TROŠKOVA ZAPOSLENIMA</t>
  </si>
  <si>
    <t>STRČNO USAVRŠAVANJE ZAPOSLENIKA</t>
  </si>
  <si>
    <t>K240311</t>
  </si>
  <si>
    <t>ULAGANJA U OSNOVNE ŠKOLE</t>
  </si>
  <si>
    <t>IZLETI I TERENSKA NASTAVA</t>
  </si>
  <si>
    <t>OBILJEŽAVANJE GODIŠNJICA ŠKOLE</t>
  </si>
  <si>
    <t>FINANCIJSKI PLAN 2023</t>
  </si>
  <si>
    <t>4a</t>
  </si>
  <si>
    <t>Provedba projekta MOZAIK 5</t>
  </si>
  <si>
    <t>MOZAIK 5</t>
  </si>
  <si>
    <t>T921101</t>
  </si>
  <si>
    <t>IZVRŠENJE 2021 euro</t>
  </si>
  <si>
    <t>IZVORNI PLAN 2022 euro</t>
  </si>
  <si>
    <t>2a</t>
  </si>
  <si>
    <t>3a</t>
  </si>
  <si>
    <t>PROJEKCIJA 2024</t>
  </si>
  <si>
    <t>PROJEKCIJA  2024 euro</t>
  </si>
  <si>
    <t>PROJEKCIJA  2025</t>
  </si>
  <si>
    <t>PROJEKCIJA  2025 euro</t>
  </si>
  <si>
    <t>FINANCIJSKI PLAN 2023 euro</t>
  </si>
  <si>
    <t>PROJEKCIJA 2024 euro</t>
  </si>
  <si>
    <t>PROJEKCIJA 2025</t>
  </si>
  <si>
    <t>PROJEKCIJA 2025 euro</t>
  </si>
  <si>
    <t>5a</t>
  </si>
  <si>
    <t>6a</t>
  </si>
  <si>
    <t>Financijski plan  2023</t>
  </si>
  <si>
    <t>Financijski plan 2023 euro</t>
  </si>
  <si>
    <t>Projekcija 2024</t>
  </si>
  <si>
    <t>Projekcija          2024 euro</t>
  </si>
  <si>
    <t>Projekcija           2025</t>
  </si>
  <si>
    <t>Projekcija           2025 euro</t>
  </si>
  <si>
    <t>Izvršenje            2021 euro</t>
  </si>
  <si>
    <t>Izvorni plan         2022 euro</t>
  </si>
  <si>
    <t>Financijski plan 2023</t>
  </si>
  <si>
    <t>Financijski plan  2023 euro</t>
  </si>
  <si>
    <t>Projekcija 2025</t>
  </si>
  <si>
    <t xml:space="preserve">
Izvršenje            2021</t>
  </si>
  <si>
    <t>Izvorni plan        2022</t>
  </si>
  <si>
    <t>Projekcija 2024 euro</t>
  </si>
  <si>
    <t>Projekcija 2025 euro</t>
  </si>
  <si>
    <t>FINANCIJSKI PLANA 2023 euro</t>
  </si>
  <si>
    <t>OSTVARENJE PRIHODA I PRIMITAKA ZA 2023.GODINU I PROJEKCIJE ZA 2024. I 2025.GODINU</t>
  </si>
  <si>
    <t>Ostvarenje 2021</t>
  </si>
  <si>
    <t>Ostvarenje 2021. euro</t>
  </si>
  <si>
    <t>Izvorni plan 2022. euro</t>
  </si>
  <si>
    <t>Izvorni plan 2022.euro</t>
  </si>
  <si>
    <t>Tekuće pomoći temeljem prijenosa EU sredstava</t>
  </si>
  <si>
    <t>RASHODI I IZDACI ZA 2023.GODINU i I PROJEKCIJE ZA 2024 . I 2025.GODINU</t>
  </si>
  <si>
    <t>OSTVARENJE/ IZVRŠENJE 2021 euro</t>
  </si>
  <si>
    <t xml:space="preserve">FINANCIJSKI PLAN ZA 2023.GODINU I PROJEKCIJE ZA 2024. I 2025.GODINU
PO PROGRAMSKOJ I  EKONOMSKOJ KLASIFIKACIJI I IZVORIMA FINANCIRANJA </t>
  </si>
  <si>
    <t>Izvorni plan 2022 euro</t>
  </si>
  <si>
    <t>Projekcija           2024</t>
  </si>
  <si>
    <t>Projekcija 2025  euro</t>
  </si>
  <si>
    <t>Školski odbor usvojio je 30.12.2022.g. Financijski plan za 2023. godinu i projekcije za 2024. i 2025.godinu (Sažetak, Opći dio- prihodi i rashodi i Posebni dio)</t>
  </si>
  <si>
    <t>Klasa: 400-01/22-01/04</t>
  </si>
  <si>
    <t>Ur.broj: 2168-6-04-22-1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</si>
</sst>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#?/?"/>
    <numFmt numFmtId="171" formatCode="#??/??"/>
    <numFmt numFmtId="172" formatCode="m/d/yy"/>
    <numFmt numFmtId="173" formatCode="d\-mmm\-yy"/>
    <numFmt numFmtId="174" formatCode="d\-mmm"/>
    <numFmt numFmtId="175" formatCode="mmm\-yy"/>
    <numFmt numFmtId="176" formatCode="m/d/yyyy\ h:mm"/>
    <numFmt numFmtId="177" formatCode="\(#,##0_);\(#,##0\)"/>
    <numFmt numFmtId="178" formatCode="\(#,##0_);[Red]\(#,##0\)"/>
    <numFmt numFmtId="179" formatCode="\(#,##0.00_);\(#,##0.00\)"/>
    <numFmt numFmtId="180" formatCode="\(#,##0.00_);[Red]\(#,##0.00\)"/>
    <numFmt numFmtId="181" formatCode="_(* #,##0_);_(* \(#,##0\);_(* &quot;-&quot;_);_(@_)"/>
    <numFmt numFmtId="182" formatCode="_(&quot;$&quot;* #,##0_);_(&quot;$&quot;* \(#,##0\);_(&quot;$&quot;* &quot;-&quot;_);_(@_)"/>
    <numFmt numFmtId="183" formatCode="_(* #,##0.00_);_(* \(#,##0.00\);_(* &quot;-&quot;??_);_(@_)"/>
    <numFmt numFmtId="184" formatCode="_(&quot;$&quot;* #,##0.00_);_(&quot;$&quot;* \(#,##0.00\);_(&quot;$&quot;* &quot;-&quot;??_);_(@_)"/>
    <numFmt numFmtId="185" formatCode="[$-1041A]#,##0.00;\-\ #,##0.00"/>
    <numFmt numFmtId="186" formatCode="#,##0.00\ &quot;kn&quot;"/>
    <numFmt numFmtId="187" formatCode="#,##0.00_ ;\-#,##0.00\ "/>
    <numFmt numFmtId="188" formatCode="&quot;Da&quot;;&quot;Da&quot;;&quot;Ne&quot;"/>
    <numFmt numFmtId="189" formatCode="&quot;True&quot;;&quot;True&quot;;&quot;False&quot;"/>
    <numFmt numFmtId="190" formatCode="&quot;Uključeno&quot;;&quot;Uključeno&quot;;&quot;Isključeno&quot;"/>
    <numFmt numFmtId="191" formatCode="[$¥€-2]\ #,##0.00_);[Red]\([$€-2]\ #,##0.00\)"/>
    <numFmt numFmtId="192" formatCode="#,##0.00\ _k_n"/>
    <numFmt numFmtId="193" formatCode="[$-41A]d\.\ mmmm\ yyyy\."/>
  </numFmts>
  <fonts count="51">
    <font>
      <sz val="10"/>
      <name val="Arial"/>
      <family val="0"/>
    </font>
    <font>
      <b/>
      <sz val="9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2"/>
      <name val="Calibri"/>
      <family val="2"/>
    </font>
    <font>
      <sz val="11"/>
      <color indexed="58"/>
      <name val="Calibri"/>
      <family val="2"/>
    </font>
    <font>
      <u val="single"/>
      <sz val="10"/>
      <color indexed="30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1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8C5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20" borderId="1" applyNumberFormat="0" applyFont="0" applyAlignment="0" applyProtection="0"/>
    <xf numFmtId="0" fontId="31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28" borderId="2" applyNumberFormat="0" applyAlignment="0" applyProtection="0"/>
    <xf numFmtId="0" fontId="34" fillId="28" borderId="3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1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2" borderId="3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2" fillId="0" borderId="0" xfId="0" applyFont="1" applyAlignment="1">
      <alignment readingOrder="1"/>
    </xf>
    <xf numFmtId="0" fontId="3" fillId="0" borderId="0" xfId="0" applyFont="1" applyAlignment="1" applyProtection="1">
      <alignment wrapText="1" readingOrder="1"/>
      <protection locked="0"/>
    </xf>
    <xf numFmtId="0" fontId="4" fillId="0" borderId="0" xfId="0" applyFont="1" applyAlignment="1">
      <alignment readingOrder="1"/>
    </xf>
    <xf numFmtId="0" fontId="0" fillId="0" borderId="0" xfId="0" applyFont="1" applyAlignment="1">
      <alignment readingOrder="1"/>
    </xf>
    <xf numFmtId="0" fontId="3" fillId="0" borderId="10" xfId="0" applyFont="1" applyBorder="1" applyAlignment="1" applyProtection="1">
      <alignment wrapText="1" readingOrder="1"/>
      <protection locked="0"/>
    </xf>
    <xf numFmtId="185" fontId="3" fillId="0" borderId="10" xfId="0" applyNumberFormat="1" applyFont="1" applyBorder="1" applyAlignment="1" applyProtection="1">
      <alignment wrapText="1" readingOrder="1"/>
      <protection locked="0"/>
    </xf>
    <xf numFmtId="0" fontId="0" fillId="0" borderId="11" xfId="0" applyFont="1" applyBorder="1" applyAlignment="1">
      <alignment wrapText="1" readingOrder="1"/>
    </xf>
    <xf numFmtId="185" fontId="0" fillId="0" borderId="12" xfId="0" applyNumberFormat="1" applyFont="1" applyBorder="1" applyAlignment="1" applyProtection="1">
      <alignment wrapText="1" readingOrder="1"/>
      <protection locked="0"/>
    </xf>
    <xf numFmtId="0" fontId="48" fillId="0" borderId="0" xfId="0" applyFont="1" applyBorder="1" applyAlignment="1">
      <alignment wrapText="1" readingOrder="1"/>
    </xf>
    <xf numFmtId="185" fontId="3" fillId="0" borderId="0" xfId="0" applyNumberFormat="1" applyFont="1" applyBorder="1" applyAlignment="1" applyProtection="1">
      <alignment wrapText="1" readingOrder="1"/>
      <protection locked="0"/>
    </xf>
    <xf numFmtId="185" fontId="0" fillId="0" borderId="13" xfId="0" applyNumberFormat="1" applyFont="1" applyBorder="1" applyAlignment="1" applyProtection="1">
      <alignment wrapText="1" readingOrder="1"/>
      <protection locked="0"/>
    </xf>
    <xf numFmtId="0" fontId="1" fillId="0" borderId="10" xfId="0" applyFont="1" applyBorder="1" applyAlignment="1" applyProtection="1">
      <alignment horizontal="center" wrapText="1" readingOrder="1"/>
      <protection locked="0"/>
    </xf>
    <xf numFmtId="1" fontId="28" fillId="0" borderId="11" xfId="0" applyNumberFormat="1" applyFont="1" applyFill="1" applyBorder="1" applyAlignment="1">
      <alignment horizontal="center" wrapText="1" readingOrder="1"/>
    </xf>
    <xf numFmtId="1" fontId="28" fillId="0" borderId="11" xfId="0" applyNumberFormat="1" applyFont="1" applyFill="1" applyBorder="1" applyAlignment="1" quotePrefix="1">
      <alignment horizontal="center" wrapText="1" readingOrder="1"/>
    </xf>
    <xf numFmtId="3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 horizontal="right" wrapText="1"/>
    </xf>
    <xf numFmtId="0" fontId="2" fillId="0" borderId="11" xfId="0" applyFont="1" applyFill="1" applyBorder="1" applyAlignment="1" quotePrefix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 quotePrefix="1">
      <alignment horizontal="center" vertical="center" wrapText="1"/>
    </xf>
    <xf numFmtId="3" fontId="0" fillId="0" borderId="0" xfId="0" applyNumberFormat="1" applyFont="1" applyFill="1" applyAlignment="1">
      <alignment horizontal="center"/>
    </xf>
    <xf numFmtId="1" fontId="2" fillId="0" borderId="11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 quotePrefix="1">
      <alignment horizontal="center" vertical="center" wrapText="1"/>
    </xf>
    <xf numFmtId="0" fontId="0" fillId="0" borderId="0" xfId="0" applyNumberFormat="1" applyFont="1" applyFill="1" applyAlignment="1">
      <alignment/>
    </xf>
    <xf numFmtId="0" fontId="6" fillId="0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 wrapText="1"/>
    </xf>
    <xf numFmtId="4" fontId="6" fillId="0" borderId="11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Alignment="1">
      <alignment/>
    </xf>
    <xf numFmtId="0" fontId="7" fillId="0" borderId="11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 wrapText="1"/>
    </xf>
    <xf numFmtId="4" fontId="7" fillId="0" borderId="11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Alignment="1">
      <alignment horizontal="center" vertical="center" wrapText="1"/>
    </xf>
    <xf numFmtId="3" fontId="2" fillId="0" borderId="0" xfId="0" applyNumberFormat="1" applyFont="1" applyFill="1" applyAlignment="1" quotePrefix="1">
      <alignment horizontal="center" vertical="center" wrapText="1"/>
    </xf>
    <xf numFmtId="3" fontId="6" fillId="0" borderId="0" xfId="0" applyNumberFormat="1" applyFont="1" applyFill="1" applyAlignment="1">
      <alignment horizontal="right" vertical="center"/>
    </xf>
    <xf numFmtId="3" fontId="6" fillId="0" borderId="0" xfId="0" applyNumberFormat="1" applyFont="1" applyFill="1" applyAlignment="1">
      <alignment horizontal="right"/>
    </xf>
    <xf numFmtId="3" fontId="6" fillId="0" borderId="0" xfId="0" applyNumberFormat="1" applyFont="1" applyFill="1" applyAlignment="1">
      <alignment vertical="center"/>
    </xf>
    <xf numFmtId="4" fontId="6" fillId="0" borderId="11" xfId="0" applyNumberFormat="1" applyFont="1" applyFill="1" applyBorder="1" applyAlignment="1" quotePrefix="1">
      <alignment horizontal="right" vertical="center" wrapText="1"/>
    </xf>
    <xf numFmtId="3" fontId="6" fillId="0" borderId="0" xfId="0" applyNumberFormat="1" applyFont="1" applyFill="1" applyBorder="1" applyAlignment="1" quotePrefix="1">
      <alignment vertical="center"/>
    </xf>
    <xf numFmtId="3" fontId="6" fillId="0" borderId="0" xfId="0" applyNumberFormat="1" applyFont="1" applyFill="1" applyAlignment="1" quotePrefix="1">
      <alignment horizontal="center" vertical="center"/>
    </xf>
    <xf numFmtId="4" fontId="0" fillId="0" borderId="0" xfId="0" applyNumberFormat="1" applyFont="1" applyFill="1" applyAlignment="1">
      <alignment horizontal="right"/>
    </xf>
    <xf numFmtId="3" fontId="7" fillId="0" borderId="0" xfId="0" applyNumberFormat="1" applyFont="1" applyFill="1" applyAlignment="1">
      <alignment/>
    </xf>
    <xf numFmtId="4" fontId="6" fillId="0" borderId="11" xfId="0" applyNumberFormat="1" applyFont="1" applyFill="1" applyBorder="1" applyAlignment="1">
      <alignment horizontal="right" vertical="center"/>
    </xf>
    <xf numFmtId="4" fontId="7" fillId="0" borderId="11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Alignment="1">
      <alignment/>
    </xf>
    <xf numFmtId="3" fontId="6" fillId="0" borderId="11" xfId="0" applyNumberFormat="1" applyFont="1" applyFill="1" applyBorder="1" applyAlignment="1" quotePrefix="1">
      <alignment horizontal="left" vertical="center"/>
    </xf>
    <xf numFmtId="3" fontId="6" fillId="0" borderId="0" xfId="0" applyNumberFormat="1" applyFont="1" applyFill="1" applyAlignment="1" quotePrefix="1">
      <alignment horizontal="left" vertical="center"/>
    </xf>
    <xf numFmtId="3" fontId="6" fillId="0" borderId="11" xfId="0" applyNumberFormat="1" applyFont="1" applyFill="1" applyBorder="1" applyAlignment="1" quotePrefix="1">
      <alignment horizontal="center" vertical="center"/>
    </xf>
    <xf numFmtId="4" fontId="6" fillId="0" borderId="11" xfId="0" applyNumberFormat="1" applyFont="1" applyFill="1" applyBorder="1" applyAlignment="1" quotePrefix="1">
      <alignment horizontal="right" vertical="center"/>
    </xf>
    <xf numFmtId="4" fontId="6" fillId="0" borderId="0" xfId="0" applyNumberFormat="1" applyFont="1" applyFill="1" applyBorder="1" applyAlignment="1" quotePrefix="1">
      <alignment horizontal="right" vertical="center"/>
    </xf>
    <xf numFmtId="3" fontId="2" fillId="0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right" vertical="center" wrapText="1"/>
    </xf>
    <xf numFmtId="4" fontId="6" fillId="0" borderId="0" xfId="0" applyNumberFormat="1" applyFont="1" applyFill="1" applyAlignment="1" quotePrefix="1">
      <alignment horizontal="right" vertical="center"/>
    </xf>
    <xf numFmtId="3" fontId="0" fillId="0" borderId="0" xfId="0" applyNumberFormat="1" applyFont="1" applyFill="1" applyAlignment="1">
      <alignment horizontal="center" vertical="center"/>
    </xf>
    <xf numFmtId="3" fontId="6" fillId="0" borderId="11" xfId="0" applyNumberFormat="1" applyFont="1" applyFill="1" applyBorder="1" applyAlignment="1">
      <alignment horizontal="left" vertical="center" wrapText="1"/>
    </xf>
    <xf numFmtId="3" fontId="7" fillId="0" borderId="11" xfId="0" applyNumberFormat="1" applyFont="1" applyFill="1" applyBorder="1" applyAlignment="1">
      <alignment horizontal="left" vertical="center" wrapText="1"/>
    </xf>
    <xf numFmtId="1" fontId="2" fillId="0" borderId="11" xfId="0" applyNumberFormat="1" applyFont="1" applyFill="1" applyBorder="1" applyAlignment="1" quotePrefix="1">
      <alignment horizontal="center" vertical="center"/>
    </xf>
    <xf numFmtId="1" fontId="0" fillId="0" borderId="0" xfId="0" applyNumberFormat="1" applyFont="1" applyFill="1" applyAlignment="1">
      <alignment horizontal="center"/>
    </xf>
    <xf numFmtId="0" fontId="2" fillId="0" borderId="11" xfId="0" applyFont="1" applyFill="1" applyBorder="1" applyAlignment="1" quotePrefix="1">
      <alignment horizontal="left" vertical="center" wrapText="1"/>
    </xf>
    <xf numFmtId="3" fontId="6" fillId="0" borderId="0" xfId="0" applyNumberFormat="1" applyFont="1" applyFill="1" applyBorder="1" applyAlignment="1" quotePrefix="1">
      <alignment horizontal="left" vertical="center"/>
    </xf>
    <xf numFmtId="3" fontId="2" fillId="0" borderId="0" xfId="0" applyNumberFormat="1" applyFont="1" applyFill="1" applyAlignment="1">
      <alignment horizontal="left" vertical="center"/>
    </xf>
    <xf numFmtId="3" fontId="0" fillId="0" borderId="0" xfId="0" applyNumberFormat="1" applyFont="1" applyFill="1" applyAlignment="1">
      <alignment horizontal="left"/>
    </xf>
    <xf numFmtId="0" fontId="48" fillId="33" borderId="11" xfId="0" applyFont="1" applyFill="1" applyBorder="1" applyAlignment="1">
      <alignment vertical="center" wrapText="1"/>
    </xf>
    <xf numFmtId="0" fontId="49" fillId="33" borderId="11" xfId="0" applyFont="1" applyFill="1" applyBorder="1" applyAlignment="1">
      <alignment vertical="center" wrapText="1"/>
    </xf>
    <xf numFmtId="0" fontId="48" fillId="0" borderId="14" xfId="0" applyFont="1" applyBorder="1" applyAlignment="1">
      <alignment horizontal="left" vertical="center" wrapText="1"/>
    </xf>
    <xf numFmtId="0" fontId="49" fillId="0" borderId="14" xfId="0" applyFont="1" applyBorder="1" applyAlignment="1">
      <alignment horizontal="left" vertical="center" wrapText="1"/>
    </xf>
    <xf numFmtId="4" fontId="7" fillId="0" borderId="15" xfId="0" applyNumberFormat="1" applyFont="1" applyFill="1" applyBorder="1" applyAlignment="1">
      <alignment horizontal="right" vertical="center" wrapText="1"/>
    </xf>
    <xf numFmtId="0" fontId="7" fillId="0" borderId="16" xfId="0" applyFont="1" applyFill="1" applyBorder="1" applyAlignment="1">
      <alignment horizontal="left" vertical="center" wrapText="1"/>
    </xf>
    <xf numFmtId="4" fontId="6" fillId="0" borderId="15" xfId="0" applyNumberFormat="1" applyFont="1" applyFill="1" applyBorder="1" applyAlignment="1">
      <alignment horizontal="right" vertical="center" wrapText="1"/>
    </xf>
    <xf numFmtId="0" fontId="48" fillId="0" borderId="17" xfId="0" applyFont="1" applyBorder="1" applyAlignment="1">
      <alignment horizontal="left" vertical="center" wrapText="1"/>
    </xf>
    <xf numFmtId="0" fontId="48" fillId="33" borderId="16" xfId="0" applyFont="1" applyFill="1" applyBorder="1" applyAlignment="1">
      <alignment vertical="center" wrapText="1"/>
    </xf>
    <xf numFmtId="0" fontId="49" fillId="33" borderId="11" xfId="0" applyFont="1" applyFill="1" applyBorder="1" applyAlignment="1">
      <alignment horizontal="left" vertical="center" wrapText="1"/>
    </xf>
    <xf numFmtId="0" fontId="48" fillId="33" borderId="11" xfId="0" applyFont="1" applyFill="1" applyBorder="1" applyAlignment="1">
      <alignment horizontal="left" vertical="center" wrapText="1"/>
    </xf>
    <xf numFmtId="0" fontId="49" fillId="5" borderId="11" xfId="0" applyFont="1" applyFill="1" applyBorder="1" applyAlignment="1">
      <alignment horizontal="left" vertical="center" wrapText="1"/>
    </xf>
    <xf numFmtId="0" fontId="49" fillId="5" borderId="11" xfId="0" applyFont="1" applyFill="1" applyBorder="1" applyAlignment="1">
      <alignment vertical="center" wrapText="1"/>
    </xf>
    <xf numFmtId="4" fontId="6" fillId="5" borderId="11" xfId="0" applyNumberFormat="1" applyFont="1" applyFill="1" applyBorder="1" applyAlignment="1">
      <alignment horizontal="right" vertical="center" wrapText="1"/>
    </xf>
    <xf numFmtId="0" fontId="49" fillId="5" borderId="14" xfId="0" applyFont="1" applyFill="1" applyBorder="1" applyAlignment="1">
      <alignment horizontal="left" vertical="center" wrapText="1"/>
    </xf>
    <xf numFmtId="4" fontId="6" fillId="5" borderId="15" xfId="0" applyNumberFormat="1" applyFont="1" applyFill="1" applyBorder="1" applyAlignment="1">
      <alignment horizontal="right" vertical="center" wrapText="1"/>
    </xf>
    <xf numFmtId="0" fontId="6" fillId="5" borderId="11" xfId="0" applyFont="1" applyFill="1" applyBorder="1" applyAlignment="1">
      <alignment horizontal="left" vertical="center"/>
    </xf>
    <xf numFmtId="0" fontId="6" fillId="5" borderId="11" xfId="0" applyFont="1" applyFill="1" applyBorder="1" applyAlignment="1">
      <alignment horizontal="left" vertical="center" wrapText="1"/>
    </xf>
    <xf numFmtId="3" fontId="6" fillId="5" borderId="11" xfId="0" applyNumberFormat="1" applyFont="1" applyFill="1" applyBorder="1" applyAlignment="1" quotePrefix="1">
      <alignment horizontal="left" vertical="center"/>
    </xf>
    <xf numFmtId="3" fontId="6" fillId="5" borderId="11" xfId="0" applyNumberFormat="1" applyFont="1" applyFill="1" applyBorder="1" applyAlignment="1" quotePrefix="1">
      <alignment vertical="center"/>
    </xf>
    <xf numFmtId="3" fontId="6" fillId="5" borderId="11" xfId="0" applyNumberFormat="1" applyFont="1" applyFill="1" applyBorder="1" applyAlignment="1">
      <alignment horizontal="left" vertical="center" wrapText="1"/>
    </xf>
    <xf numFmtId="3" fontId="6" fillId="5" borderId="18" xfId="0" applyNumberFormat="1" applyFont="1" applyFill="1" applyBorder="1" applyAlignment="1">
      <alignment horizontal="left" vertical="center"/>
    </xf>
    <xf numFmtId="3" fontId="6" fillId="5" borderId="18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34" borderId="11" xfId="0" applyFont="1" applyFill="1" applyBorder="1" applyAlignment="1" applyProtection="1">
      <alignment horizontal="left" vertical="top" wrapText="1" readingOrder="1"/>
      <protection locked="0"/>
    </xf>
    <xf numFmtId="0" fontId="7" fillId="34" borderId="11" xfId="0" applyFont="1" applyFill="1" applyBorder="1" applyAlignment="1" applyProtection="1">
      <alignment vertical="top" wrapText="1" readingOrder="1"/>
      <protection locked="0"/>
    </xf>
    <xf numFmtId="0" fontId="7" fillId="34" borderId="11" xfId="0" applyFont="1" applyFill="1" applyBorder="1" applyAlignment="1" applyProtection="1">
      <alignment vertical="center" wrapText="1" readingOrder="1"/>
      <protection locked="0"/>
    </xf>
    <xf numFmtId="4" fontId="7" fillId="34" borderId="11" xfId="0" applyNumberFormat="1" applyFont="1" applyFill="1" applyBorder="1" applyAlignment="1" applyProtection="1">
      <alignment horizontal="right" vertical="center" wrapText="1"/>
      <protection locked="0"/>
    </xf>
    <xf numFmtId="0" fontId="7" fillId="35" borderId="0" xfId="0" applyFont="1" applyFill="1" applyAlignment="1">
      <alignment/>
    </xf>
    <xf numFmtId="0" fontId="6" fillId="0" borderId="11" xfId="0" applyFont="1" applyBorder="1" applyAlignment="1" applyProtection="1">
      <alignment horizontal="left" vertical="top" wrapText="1" readingOrder="1"/>
      <protection locked="0"/>
    </xf>
    <xf numFmtId="0" fontId="6" fillId="0" borderId="11" xfId="0" applyFont="1" applyBorder="1" applyAlignment="1" applyProtection="1">
      <alignment vertical="top" wrapText="1" readingOrder="1"/>
      <protection locked="0"/>
    </xf>
    <xf numFmtId="0" fontId="6" fillId="0" borderId="11" xfId="0" applyFont="1" applyBorder="1" applyAlignment="1" applyProtection="1">
      <alignment vertical="center" wrapText="1" readingOrder="1"/>
      <protection locked="0"/>
    </xf>
    <xf numFmtId="4" fontId="6" fillId="0" borderId="11" xfId="0" applyNumberFormat="1" applyFont="1" applyBorder="1" applyAlignment="1" applyProtection="1">
      <alignment horizontal="right" vertical="center" wrapText="1"/>
      <protection locked="0"/>
    </xf>
    <xf numFmtId="4" fontId="7" fillId="0" borderId="11" xfId="0" applyNumberFormat="1" applyFont="1" applyBorder="1" applyAlignment="1" applyProtection="1">
      <alignment horizontal="right" vertical="center" wrapText="1"/>
      <protection locked="0"/>
    </xf>
    <xf numFmtId="0" fontId="7" fillId="0" borderId="11" xfId="0" applyFont="1" applyBorder="1" applyAlignment="1" applyProtection="1">
      <alignment horizontal="left" vertical="top" wrapText="1" readingOrder="1"/>
      <protection locked="0"/>
    </xf>
    <xf numFmtId="0" fontId="7" fillId="0" borderId="11" xfId="0" applyFont="1" applyBorder="1" applyAlignment="1" applyProtection="1">
      <alignment horizontal="center" vertical="center" wrapText="1" readingOrder="1"/>
      <protection locked="0"/>
    </xf>
    <xf numFmtId="4" fontId="7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horizontal="right" vertical="center"/>
    </xf>
    <xf numFmtId="1" fontId="2" fillId="0" borderId="11" xfId="0" applyNumberFormat="1" applyFont="1" applyFill="1" applyBorder="1" applyAlignment="1">
      <alignment horizontal="center" vertical="center"/>
    </xf>
    <xf numFmtId="4" fontId="6" fillId="5" borderId="11" xfId="0" applyNumberFormat="1" applyFont="1" applyFill="1" applyBorder="1" applyAlignment="1">
      <alignment horizontal="right" vertical="center"/>
    </xf>
    <xf numFmtId="4" fontId="6" fillId="5" borderId="15" xfId="0" applyNumberFormat="1" applyFont="1" applyFill="1" applyBorder="1" applyAlignment="1">
      <alignment horizontal="right" vertical="center"/>
    </xf>
    <xf numFmtId="4" fontId="6" fillId="0" borderId="15" xfId="0" applyNumberFormat="1" applyFont="1" applyFill="1" applyBorder="1" applyAlignment="1">
      <alignment horizontal="right" vertical="center"/>
    </xf>
    <xf numFmtId="4" fontId="7" fillId="0" borderId="15" xfId="0" applyNumberFormat="1" applyFont="1" applyFill="1" applyBorder="1" applyAlignment="1">
      <alignment horizontal="right" vertical="center"/>
    </xf>
    <xf numFmtId="4" fontId="7" fillId="0" borderId="19" xfId="0" applyNumberFormat="1" applyFont="1" applyFill="1" applyBorder="1" applyAlignment="1">
      <alignment horizontal="right" vertical="center"/>
    </xf>
    <xf numFmtId="4" fontId="7" fillId="0" borderId="16" xfId="0" applyNumberFormat="1" applyFont="1" applyFill="1" applyBorder="1" applyAlignment="1">
      <alignment horizontal="right" vertical="center"/>
    </xf>
    <xf numFmtId="4" fontId="6" fillId="5" borderId="11" xfId="0" applyNumberFormat="1" applyFont="1" applyFill="1" applyBorder="1" applyAlignment="1" quotePrefix="1">
      <alignment horizontal="right" vertical="center"/>
    </xf>
    <xf numFmtId="0" fontId="5" fillId="0" borderId="10" xfId="0" applyFont="1" applyBorder="1" applyAlignment="1" applyProtection="1">
      <alignment horizontal="center" vertical="center" wrapText="1" readingOrder="1"/>
      <protection locked="0"/>
    </xf>
    <xf numFmtId="0" fontId="2" fillId="0" borderId="0" xfId="0" applyFont="1" applyAlignment="1">
      <alignment vertical="center" readingOrder="1"/>
    </xf>
    <xf numFmtId="3" fontId="7" fillId="0" borderId="0" xfId="0" applyNumberFormat="1" applyFont="1" applyFill="1" applyAlignment="1">
      <alignment horizontal="center" vertical="center"/>
    </xf>
    <xf numFmtId="0" fontId="0" fillId="0" borderId="0" xfId="0" applyBorder="1" applyAlignment="1">
      <alignment vertical="top"/>
    </xf>
    <xf numFmtId="0" fontId="0" fillId="35" borderId="0" xfId="0" applyFont="1" applyFill="1" applyAlignment="1">
      <alignment readingOrder="1"/>
    </xf>
    <xf numFmtId="49" fontId="50" fillId="35" borderId="0" xfId="0" applyNumberFormat="1" applyFont="1" applyFill="1" applyBorder="1" applyAlignment="1">
      <alignment vertical="top"/>
    </xf>
    <xf numFmtId="0" fontId="3" fillId="35" borderId="0" xfId="0" applyFont="1" applyFill="1" applyBorder="1" applyAlignment="1">
      <alignment vertical="center"/>
    </xf>
    <xf numFmtId="0" fontId="3" fillId="35" borderId="0" xfId="0" applyFont="1" applyFill="1" applyBorder="1" applyAlignment="1">
      <alignment horizontal="center" vertical="center"/>
    </xf>
    <xf numFmtId="0" fontId="50" fillId="0" borderId="0" xfId="0" applyFont="1" applyAlignment="1">
      <alignment/>
    </xf>
    <xf numFmtId="0" fontId="6" fillId="0" borderId="11" xfId="0" applyFont="1" applyBorder="1" applyAlignment="1" applyProtection="1">
      <alignment horizontal="center" vertical="center" wrapText="1" readingOrder="1"/>
      <protection locked="0"/>
    </xf>
    <xf numFmtId="0" fontId="7" fillId="34" borderId="11" xfId="0" applyFont="1" applyFill="1" applyBorder="1" applyAlignment="1" applyProtection="1">
      <alignment horizontal="left" vertical="center" wrapText="1" readingOrder="1"/>
      <protection locked="0"/>
    </xf>
    <xf numFmtId="0" fontId="6" fillId="0" borderId="0" xfId="0" applyFont="1" applyAlignment="1">
      <alignment/>
    </xf>
    <xf numFmtId="0" fontId="7" fillId="0" borderId="11" xfId="0" applyFont="1" applyBorder="1" applyAlignment="1" applyProtection="1">
      <alignment vertical="top" wrapText="1" readingOrder="1"/>
      <protection locked="0"/>
    </xf>
    <xf numFmtId="0" fontId="6" fillId="36" borderId="11" xfId="0" applyFont="1" applyFill="1" applyBorder="1" applyAlignment="1" applyProtection="1">
      <alignment horizontal="center" vertical="center" wrapText="1" readingOrder="1"/>
      <protection locked="0"/>
    </xf>
    <xf numFmtId="4" fontId="6" fillId="36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36" borderId="11" xfId="0" applyFont="1" applyFill="1" applyBorder="1" applyAlignment="1" applyProtection="1">
      <alignment horizontal="center" vertical="top" wrapText="1"/>
      <protection locked="0"/>
    </xf>
    <xf numFmtId="1" fontId="6" fillId="36" borderId="11" xfId="0" applyNumberFormat="1" applyFont="1" applyFill="1" applyBorder="1" applyAlignment="1" applyProtection="1">
      <alignment horizontal="center" vertical="center" wrapText="1"/>
      <protection locked="0"/>
    </xf>
    <xf numFmtId="3" fontId="6" fillId="36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36" borderId="11" xfId="0" applyFont="1" applyFill="1" applyBorder="1" applyAlignment="1" applyProtection="1">
      <alignment horizontal="left" vertical="center" wrapText="1" readingOrder="1"/>
      <protection locked="0"/>
    </xf>
    <xf numFmtId="0" fontId="6" fillId="36" borderId="11" xfId="0" applyFont="1" applyFill="1" applyBorder="1" applyAlignment="1" applyProtection="1">
      <alignment vertical="center" wrapText="1" readingOrder="1"/>
      <protection locked="0"/>
    </xf>
    <xf numFmtId="4" fontId="6" fillId="36" borderId="11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Border="1" applyAlignment="1">
      <alignment horizontal="center" vertical="top" wrapText="1"/>
    </xf>
    <xf numFmtId="0" fontId="2" fillId="0" borderId="0" xfId="0" applyFont="1" applyBorder="1" applyAlignment="1" applyProtection="1">
      <alignment horizontal="left" wrapText="1" readingOrder="1"/>
      <protection locked="0"/>
    </xf>
    <xf numFmtId="4" fontId="6" fillId="34" borderId="11" xfId="0" applyNumberFormat="1" applyFont="1" applyFill="1" applyBorder="1" applyAlignment="1" applyProtection="1">
      <alignment horizontal="right" vertical="center" wrapText="1"/>
      <protection locked="0"/>
    </xf>
    <xf numFmtId="4" fontId="7" fillId="36" borderId="11" xfId="0" applyNumberFormat="1" applyFont="1" applyFill="1" applyBorder="1" applyAlignment="1" applyProtection="1">
      <alignment horizontal="right" vertical="center" wrapText="1"/>
      <protection locked="0"/>
    </xf>
    <xf numFmtId="2" fontId="6" fillId="0" borderId="0" xfId="0" applyNumberFormat="1" applyFont="1" applyAlignment="1">
      <alignment horizontal="right" vertical="center" wrapText="1"/>
    </xf>
    <xf numFmtId="4" fontId="2" fillId="36" borderId="11" xfId="0" applyNumberFormat="1" applyFont="1" applyFill="1" applyBorder="1" applyAlignment="1" applyProtection="1">
      <alignment horizontal="right" vertical="center" wrapText="1"/>
      <protection locked="0"/>
    </xf>
    <xf numFmtId="4" fontId="6" fillId="35" borderId="11" xfId="0" applyNumberFormat="1" applyFont="1" applyFill="1" applyBorder="1" applyAlignment="1">
      <alignment horizontal="right" vertical="center" wrapText="1"/>
    </xf>
    <xf numFmtId="4" fontId="7" fillId="35" borderId="11" xfId="0" applyNumberFormat="1" applyFont="1" applyFill="1" applyBorder="1" applyAlignment="1">
      <alignment horizontal="right" vertical="center" wrapText="1"/>
    </xf>
    <xf numFmtId="4" fontId="6" fillId="37" borderId="11" xfId="0" applyNumberFormat="1" applyFont="1" applyFill="1" applyBorder="1" applyAlignment="1">
      <alignment horizontal="right" vertical="center" wrapText="1"/>
    </xf>
    <xf numFmtId="4" fontId="6" fillId="35" borderId="11" xfId="0" applyNumberFormat="1" applyFont="1" applyFill="1" applyBorder="1" applyAlignment="1">
      <alignment horizontal="right" vertical="center"/>
    </xf>
    <xf numFmtId="0" fontId="5" fillId="0" borderId="0" xfId="0" applyFont="1" applyAlignment="1" applyProtection="1">
      <alignment horizontal="center" wrapText="1" readingOrder="1"/>
      <protection locked="0"/>
    </xf>
    <xf numFmtId="0" fontId="0" fillId="0" borderId="0" xfId="0" applyBorder="1" applyAlignment="1">
      <alignment horizontal="left" vertical="top" wrapText="1"/>
    </xf>
    <xf numFmtId="0" fontId="5" fillId="0" borderId="0" xfId="0" applyFont="1" applyAlignment="1" applyProtection="1">
      <alignment wrapText="1" readingOrder="1"/>
      <protection locked="0"/>
    </xf>
    <xf numFmtId="0" fontId="2" fillId="0" borderId="0" xfId="0" applyFont="1" applyAlignment="1">
      <alignment readingOrder="1"/>
    </xf>
    <xf numFmtId="0" fontId="2" fillId="0" borderId="0" xfId="0" applyFont="1" applyBorder="1" applyAlignment="1" applyProtection="1">
      <alignment horizontal="left" wrapText="1" readingOrder="1"/>
      <protection locked="0"/>
    </xf>
    <xf numFmtId="0" fontId="2" fillId="0" borderId="20" xfId="0" applyFont="1" applyBorder="1" applyAlignment="1" applyProtection="1">
      <alignment horizontal="left" wrapText="1" readingOrder="1"/>
      <protection locked="0"/>
    </xf>
    <xf numFmtId="0" fontId="8" fillId="0" borderId="11" xfId="0" applyFont="1" applyFill="1" applyBorder="1" applyAlignment="1" applyProtection="1">
      <alignment horizontal="center" vertical="center" wrapText="1" readingOrder="1"/>
      <protection locked="0"/>
    </xf>
    <xf numFmtId="0" fontId="2" fillId="0" borderId="11" xfId="0" applyFont="1" applyFill="1" applyBorder="1" applyAlignment="1" quotePrefix="1">
      <alignment horizontal="center" vertical="center" wrapText="1"/>
    </xf>
    <xf numFmtId="3" fontId="6" fillId="0" borderId="11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 quotePrefix="1">
      <alignment horizontal="center" vertical="center" wrapText="1"/>
    </xf>
    <xf numFmtId="0" fontId="2" fillId="0" borderId="15" xfId="0" applyNumberFormat="1" applyFont="1" applyFill="1" applyBorder="1" applyAlignment="1" quotePrefix="1">
      <alignment horizontal="center" vertical="center" wrapText="1"/>
    </xf>
    <xf numFmtId="1" fontId="2" fillId="0" borderId="11" xfId="0" applyNumberFormat="1" applyFont="1" applyFill="1" applyBorder="1" applyAlignment="1" quotePrefix="1">
      <alignment horizontal="center" vertical="center" wrapText="1"/>
    </xf>
    <xf numFmtId="3" fontId="6" fillId="0" borderId="21" xfId="0" applyNumberFormat="1" applyFont="1" applyFill="1" applyBorder="1" applyAlignment="1">
      <alignment horizontal="center" vertical="center"/>
    </xf>
    <xf numFmtId="1" fontId="2" fillId="0" borderId="14" xfId="0" applyNumberFormat="1" applyFont="1" applyFill="1" applyBorder="1" applyAlignment="1" quotePrefix="1">
      <alignment horizontal="center" vertical="center" wrapText="1"/>
    </xf>
    <xf numFmtId="1" fontId="2" fillId="0" borderId="15" xfId="0" applyNumberFormat="1" applyFont="1" applyFill="1" applyBorder="1" applyAlignment="1" quotePrefix="1">
      <alignment horizontal="center" vertical="center" wrapText="1"/>
    </xf>
    <xf numFmtId="0" fontId="6" fillId="36" borderId="14" xfId="0" applyFont="1" applyFill="1" applyBorder="1" applyAlignment="1" applyProtection="1">
      <alignment horizontal="center" vertical="center" wrapText="1" readingOrder="1"/>
      <protection locked="0"/>
    </xf>
    <xf numFmtId="0" fontId="7" fillId="20" borderId="15" xfId="0" applyFont="1" applyFill="1" applyBorder="1" applyAlignment="1">
      <alignment horizontal="center" vertical="center"/>
    </xf>
    <xf numFmtId="1" fontId="6" fillId="36" borderId="1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 readingOrder="1"/>
      <protection locked="0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E0"/>
      <rgbColor rgb="00FF0000"/>
      <rgbColor rgb="000000CD"/>
      <rgbColor rgb="00FFFFFF"/>
      <rgbColor rgb="000000FF"/>
      <rgbColor rgb="000000CD"/>
      <rgbColor rgb="00FFFF00"/>
      <rgbColor rgb="004169E1"/>
      <rgbColor rgb="00FFFFE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showGridLines="0" tabSelected="1" zoomScalePageLayoutView="0" workbookViewId="0" topLeftCell="A1">
      <selection activeCell="A46" sqref="A46"/>
    </sheetView>
  </sheetViews>
  <sheetFormatPr defaultColWidth="9.140625" defaultRowHeight="12.75"/>
  <cols>
    <col min="1" max="1" width="33.421875" style="4" customWidth="1"/>
    <col min="2" max="2" width="15.421875" style="4" bestFit="1" customWidth="1"/>
    <col min="3" max="3" width="15.421875" style="4" customWidth="1"/>
    <col min="4" max="4" width="15.421875" style="4" bestFit="1" customWidth="1"/>
    <col min="5" max="11" width="15.421875" style="4" customWidth="1"/>
    <col min="12" max="16384" width="9.140625" style="4" customWidth="1"/>
  </cols>
  <sheetData>
    <row r="1" spans="1:11" s="1" customFormat="1" ht="26.25" customHeight="1">
      <c r="A1" s="145" t="s">
        <v>169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</row>
    <row r="2" spans="1:11" s="1" customFormat="1" ht="16.5" customHeight="1">
      <c r="A2" s="147" t="s">
        <v>170</v>
      </c>
      <c r="B2" s="147"/>
      <c r="C2" s="147"/>
      <c r="D2" s="148"/>
      <c r="E2" s="148"/>
      <c r="F2" s="148"/>
      <c r="G2" s="148"/>
      <c r="H2" s="148"/>
      <c r="I2" s="148"/>
      <c r="J2" s="148"/>
      <c r="K2" s="148"/>
    </row>
    <row r="3" spans="1:11" s="115" customFormat="1" ht="38.25">
      <c r="A3" s="114" t="s">
        <v>171</v>
      </c>
      <c r="B3" s="114" t="s">
        <v>288</v>
      </c>
      <c r="C3" s="114" t="s">
        <v>368</v>
      </c>
      <c r="D3" s="114" t="s">
        <v>289</v>
      </c>
      <c r="E3" s="114" t="s">
        <v>332</v>
      </c>
      <c r="F3" s="114" t="s">
        <v>326</v>
      </c>
      <c r="G3" s="114" t="s">
        <v>339</v>
      </c>
      <c r="H3" s="114" t="s">
        <v>335</v>
      </c>
      <c r="I3" s="114" t="s">
        <v>340</v>
      </c>
      <c r="J3" s="114" t="s">
        <v>341</v>
      </c>
      <c r="K3" s="114" t="s">
        <v>342</v>
      </c>
    </row>
    <row r="4" spans="1:11" s="3" customFormat="1" ht="12">
      <c r="A4" s="12">
        <v>1</v>
      </c>
      <c r="B4" s="13">
        <v>2</v>
      </c>
      <c r="C4" s="13" t="s">
        <v>333</v>
      </c>
      <c r="D4" s="14">
        <v>3</v>
      </c>
      <c r="E4" s="14" t="s">
        <v>334</v>
      </c>
      <c r="F4" s="14">
        <v>4</v>
      </c>
      <c r="G4" s="14" t="s">
        <v>327</v>
      </c>
      <c r="H4" s="14">
        <v>5</v>
      </c>
      <c r="I4" s="14" t="s">
        <v>343</v>
      </c>
      <c r="J4" s="14">
        <v>6</v>
      </c>
      <c r="K4" s="14" t="s">
        <v>344</v>
      </c>
    </row>
    <row r="5" spans="1:11" ht="12.75">
      <c r="A5" s="5" t="s">
        <v>172</v>
      </c>
      <c r="B5" s="6">
        <v>3374891</v>
      </c>
      <c r="C5" s="6">
        <f>B5/7.5345</f>
        <v>447925.0116132457</v>
      </c>
      <c r="D5" s="6">
        <v>3183628</v>
      </c>
      <c r="E5" s="6">
        <f>D5/7.5345</f>
        <v>422540.0491074391</v>
      </c>
      <c r="F5" s="6">
        <v>3161107.04</v>
      </c>
      <c r="G5" s="6">
        <f>F5/7.5345</f>
        <v>419551.00404804567</v>
      </c>
      <c r="H5" s="6">
        <v>2860171.56</v>
      </c>
      <c r="I5" s="6">
        <f>H5/7.5345</f>
        <v>379610.0019908421</v>
      </c>
      <c r="J5" s="6">
        <v>2860171.56</v>
      </c>
      <c r="K5" s="6">
        <f>J5/7.5345</f>
        <v>379610.0019908421</v>
      </c>
    </row>
    <row r="6" spans="1:11" ht="25.5">
      <c r="A6" s="5" t="s">
        <v>173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</row>
    <row r="7" spans="1:11" ht="12.75">
      <c r="A7" s="5" t="s">
        <v>174</v>
      </c>
      <c r="B7" s="6">
        <f>SUM(B5,B6)</f>
        <v>3374891</v>
      </c>
      <c r="C7" s="6">
        <f>B7/7.5345</f>
        <v>447925.0116132457</v>
      </c>
      <c r="D7" s="6">
        <f>SUM(D5:D6)</f>
        <v>3183628</v>
      </c>
      <c r="E7" s="6">
        <f>D7/7.5345</f>
        <v>422540.0491074391</v>
      </c>
      <c r="F7" s="6">
        <v>3161107.04</v>
      </c>
      <c r="G7" s="6">
        <f>F7/7.5345</f>
        <v>419551.00404804567</v>
      </c>
      <c r="H7" s="6">
        <v>2860171.56</v>
      </c>
      <c r="I7" s="6">
        <f aca="true" t="shared" si="0" ref="I7:I12">H7/7.5345</f>
        <v>379610.0019908421</v>
      </c>
      <c r="J7" s="6">
        <v>2860171.56</v>
      </c>
      <c r="K7" s="6">
        <f>J7/7.5345</f>
        <v>379610.0019908421</v>
      </c>
    </row>
    <row r="8" spans="1:11" ht="12.75">
      <c r="A8" s="5" t="s">
        <v>175</v>
      </c>
      <c r="B8" s="6">
        <v>2908076</v>
      </c>
      <c r="C8" s="6">
        <f>B8/7.5345</f>
        <v>385968.01380317204</v>
      </c>
      <c r="D8" s="6">
        <v>3175528</v>
      </c>
      <c r="E8" s="6">
        <f>D8/7.5345</f>
        <v>421464.9943592806</v>
      </c>
      <c r="F8" s="6">
        <v>3152336.87</v>
      </c>
      <c r="G8" s="6">
        <f>F8/7.5345</f>
        <v>418387.00245537196</v>
      </c>
      <c r="H8" s="6">
        <v>2853058.98</v>
      </c>
      <c r="I8" s="6">
        <f t="shared" si="0"/>
        <v>378666.0003981684</v>
      </c>
      <c r="J8" s="6">
        <v>2853058.98</v>
      </c>
      <c r="K8" s="6">
        <f>J8/7.5345</f>
        <v>378666.0003981684</v>
      </c>
    </row>
    <row r="9" spans="1:11" ht="25.5">
      <c r="A9" s="5" t="s">
        <v>176</v>
      </c>
      <c r="B9" s="6">
        <v>491711</v>
      </c>
      <c r="C9" s="6">
        <f>B9/7.5345</f>
        <v>65261.26484836419</v>
      </c>
      <c r="D9" s="6">
        <v>8100</v>
      </c>
      <c r="E9" s="6">
        <f>D9/7.5345</f>
        <v>1075.054748158471</v>
      </c>
      <c r="F9" s="6">
        <v>8770.17</v>
      </c>
      <c r="G9" s="6">
        <f>F9/7.5345</f>
        <v>1164.001592673701</v>
      </c>
      <c r="H9" s="6">
        <v>7112.58</v>
      </c>
      <c r="I9" s="6">
        <f t="shared" si="0"/>
        <v>944.0015926737009</v>
      </c>
      <c r="J9" s="6">
        <v>7112.58</v>
      </c>
      <c r="K9" s="6">
        <f>J9/7.5345</f>
        <v>944.0015926737009</v>
      </c>
    </row>
    <row r="10" spans="1:11" ht="12.75">
      <c r="A10" s="5" t="s">
        <v>128</v>
      </c>
      <c r="B10" s="6">
        <f>SUM(B8:B9)</f>
        <v>3399787</v>
      </c>
      <c r="C10" s="6">
        <f>B10/7.5345</f>
        <v>451229.27865153627</v>
      </c>
      <c r="D10" s="6">
        <f>SUM(D8:D9)</f>
        <v>3183628</v>
      </c>
      <c r="E10" s="6">
        <f>D10/7.5345</f>
        <v>422540.0491074391</v>
      </c>
      <c r="F10" s="6">
        <f>SUM(F8:F9)</f>
        <v>3161107.04</v>
      </c>
      <c r="G10" s="6">
        <f>F10/7.5345</f>
        <v>419551.00404804567</v>
      </c>
      <c r="H10" s="6">
        <f>SUM(H8:H9)</f>
        <v>2860171.56</v>
      </c>
      <c r="I10" s="6">
        <f t="shared" si="0"/>
        <v>379610.0019908421</v>
      </c>
      <c r="J10" s="6">
        <f>SUM(J8:J9)</f>
        <v>2860171.56</v>
      </c>
      <c r="K10" s="6">
        <f>J10/7.5345</f>
        <v>379610.0019908421</v>
      </c>
    </row>
    <row r="11" spans="1:11" ht="12.75">
      <c r="A11" s="5" t="s">
        <v>177</v>
      </c>
      <c r="B11" s="6">
        <f>B7-B10</f>
        <v>-24896</v>
      </c>
      <c r="C11" s="6">
        <f>B11/7.5345</f>
        <v>-3304.26703829053</v>
      </c>
      <c r="D11" s="6">
        <f>D7-D10</f>
        <v>0</v>
      </c>
      <c r="E11" s="6">
        <f>D11/7.5345</f>
        <v>0</v>
      </c>
      <c r="F11" s="6">
        <v>0</v>
      </c>
      <c r="G11" s="6">
        <f>F11/7.5345</f>
        <v>0</v>
      </c>
      <c r="H11" s="6">
        <v>0</v>
      </c>
      <c r="I11" s="6">
        <f t="shared" si="0"/>
        <v>0</v>
      </c>
      <c r="J11" s="6">
        <v>0</v>
      </c>
      <c r="K11" s="6">
        <f>J11/7.5345</f>
        <v>0</v>
      </c>
    </row>
    <row r="12" ht="409.5" customHeight="1" hidden="1">
      <c r="I12" s="6">
        <f t="shared" si="0"/>
        <v>0</v>
      </c>
    </row>
    <row r="13" ht="15.75" customHeight="1"/>
    <row r="14" spans="1:11" s="1" customFormat="1" ht="16.5" customHeight="1">
      <c r="A14" s="147" t="s">
        <v>178</v>
      </c>
      <c r="B14" s="147"/>
      <c r="C14" s="147"/>
      <c r="D14" s="148"/>
      <c r="E14" s="148"/>
      <c r="F14" s="148"/>
      <c r="G14" s="148"/>
      <c r="H14" s="148"/>
      <c r="I14" s="148"/>
      <c r="J14" s="148"/>
      <c r="K14" s="148"/>
    </row>
    <row r="15" spans="1:11" s="115" customFormat="1" ht="38.25">
      <c r="A15" s="114" t="s">
        <v>171</v>
      </c>
      <c r="B15" s="114" t="s">
        <v>215</v>
      </c>
      <c r="C15" s="114" t="s">
        <v>368</v>
      </c>
      <c r="D15" s="114" t="s">
        <v>287</v>
      </c>
      <c r="E15" s="114" t="s">
        <v>332</v>
      </c>
      <c r="F15" s="114" t="s">
        <v>326</v>
      </c>
      <c r="G15" s="114" t="s">
        <v>339</v>
      </c>
      <c r="H15" s="114" t="s">
        <v>335</v>
      </c>
      <c r="I15" s="114" t="s">
        <v>340</v>
      </c>
      <c r="J15" s="114" t="s">
        <v>341</v>
      </c>
      <c r="K15" s="114" t="s">
        <v>342</v>
      </c>
    </row>
    <row r="16" spans="1:11" s="3" customFormat="1" ht="12">
      <c r="A16" s="12">
        <v>1</v>
      </c>
      <c r="B16" s="13">
        <v>2</v>
      </c>
      <c r="C16" s="13" t="s">
        <v>333</v>
      </c>
      <c r="D16" s="14">
        <v>3</v>
      </c>
      <c r="E16" s="14" t="s">
        <v>334</v>
      </c>
      <c r="F16" s="14">
        <v>4</v>
      </c>
      <c r="G16" s="14" t="s">
        <v>327</v>
      </c>
      <c r="H16" s="14">
        <v>5</v>
      </c>
      <c r="I16" s="14" t="s">
        <v>343</v>
      </c>
      <c r="J16" s="14">
        <v>6</v>
      </c>
      <c r="K16" s="14" t="s">
        <v>344</v>
      </c>
    </row>
    <row r="17" spans="1:11" ht="25.5">
      <c r="A17" s="5" t="s">
        <v>179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</row>
    <row r="18" spans="1:11" ht="25.5">
      <c r="A18" s="5" t="s">
        <v>180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</row>
    <row r="19" spans="1:11" ht="12.75">
      <c r="A19" s="5" t="s">
        <v>181</v>
      </c>
      <c r="B19" s="6">
        <f>B17-B18</f>
        <v>0</v>
      </c>
      <c r="C19" s="6">
        <v>0</v>
      </c>
      <c r="D19" s="6">
        <f>D17-D18</f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</row>
    <row r="20" spans="1:11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s="1" customFormat="1" ht="18" customHeight="1">
      <c r="A21" s="149" t="s">
        <v>190</v>
      </c>
      <c r="B21" s="149"/>
      <c r="C21" s="149"/>
      <c r="D21" s="149"/>
      <c r="E21" s="136"/>
      <c r="F21" s="136"/>
      <c r="G21" s="136"/>
      <c r="H21" s="136"/>
      <c r="I21" s="136"/>
      <c r="J21" s="136"/>
      <c r="K21" s="136"/>
    </row>
    <row r="22" spans="1:11" ht="38.25">
      <c r="A22" s="7" t="s">
        <v>191</v>
      </c>
      <c r="B22" s="6">
        <v>-25629</v>
      </c>
      <c r="C22" s="6">
        <f>B22/7.5345</f>
        <v>-3401.552856858451</v>
      </c>
      <c r="D22" s="6">
        <v>-50524.64</v>
      </c>
      <c r="E22" s="6">
        <f>D22/7.5345</f>
        <v>-6705.772114937951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</row>
    <row r="23" spans="1:11" ht="38.25">
      <c r="A23" s="7" t="s">
        <v>192</v>
      </c>
      <c r="B23" s="11">
        <f>B11+B19+B22</f>
        <v>-50525</v>
      </c>
      <c r="C23" s="6">
        <f>B23/7.5345</f>
        <v>-6705.819895148981</v>
      </c>
      <c r="D23" s="11">
        <f>D11+D19+D22</f>
        <v>-50524.64</v>
      </c>
      <c r="E23" s="6">
        <f>D23/7.5345</f>
        <v>-6705.772114937951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</row>
    <row r="24" ht="14.25" customHeight="1"/>
    <row r="25" spans="1:11" s="1" customFormat="1" ht="18" customHeight="1">
      <c r="A25" s="149" t="s">
        <v>193</v>
      </c>
      <c r="B25" s="149"/>
      <c r="C25" s="149"/>
      <c r="D25" s="150"/>
      <c r="E25" s="150"/>
      <c r="F25" s="150"/>
      <c r="G25" s="150"/>
      <c r="H25" s="150"/>
      <c r="I25" s="150"/>
      <c r="J25" s="150"/>
      <c r="K25" s="150"/>
    </row>
    <row r="26" spans="1:11" ht="25.5">
      <c r="A26" s="7" t="s">
        <v>194</v>
      </c>
      <c r="B26" s="8">
        <v>-25629</v>
      </c>
      <c r="C26" s="8">
        <f>B26/7.5345</f>
        <v>-3401.552856858451</v>
      </c>
      <c r="D26" s="8">
        <v>-50524.64</v>
      </c>
      <c r="E26" s="8">
        <f>D26/7.5345</f>
        <v>-6705.772114937951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</row>
    <row r="27" spans="1:11" ht="12.75">
      <c r="A27" s="9"/>
      <c r="B27" s="10"/>
      <c r="C27" s="10"/>
      <c r="D27" s="10"/>
      <c r="E27" s="10"/>
      <c r="F27" s="10"/>
      <c r="G27" s="10"/>
      <c r="H27" s="10"/>
      <c r="I27" s="10"/>
      <c r="J27" s="10"/>
      <c r="K27" s="10"/>
    </row>
    <row r="28" spans="1:11" s="1" customFormat="1" ht="16.5" customHeight="1">
      <c r="A28" s="147" t="s">
        <v>182</v>
      </c>
      <c r="B28" s="147"/>
      <c r="C28" s="147"/>
      <c r="D28" s="148"/>
      <c r="E28" s="148"/>
      <c r="F28" s="148"/>
      <c r="G28" s="148"/>
      <c r="H28" s="148"/>
      <c r="I28" s="148"/>
      <c r="J28" s="148"/>
      <c r="K28" s="148"/>
    </row>
    <row r="29" spans="1:11" s="115" customFormat="1" ht="38.25">
      <c r="A29" s="114" t="s">
        <v>171</v>
      </c>
      <c r="B29" s="114" t="s">
        <v>215</v>
      </c>
      <c r="C29" s="114" t="s">
        <v>368</v>
      </c>
      <c r="D29" s="114" t="s">
        <v>287</v>
      </c>
      <c r="E29" s="114" t="s">
        <v>332</v>
      </c>
      <c r="F29" s="114" t="s">
        <v>326</v>
      </c>
      <c r="G29" s="114" t="s">
        <v>339</v>
      </c>
      <c r="H29" s="114" t="s">
        <v>335</v>
      </c>
      <c r="I29" s="114" t="s">
        <v>340</v>
      </c>
      <c r="J29" s="114" t="s">
        <v>341</v>
      </c>
      <c r="K29" s="114" t="s">
        <v>342</v>
      </c>
    </row>
    <row r="30" spans="1:11" s="3" customFormat="1" ht="12">
      <c r="A30" s="12">
        <v>1</v>
      </c>
      <c r="B30" s="13">
        <v>2</v>
      </c>
      <c r="C30" s="13" t="s">
        <v>333</v>
      </c>
      <c r="D30" s="14">
        <v>3</v>
      </c>
      <c r="E30" s="14" t="s">
        <v>334</v>
      </c>
      <c r="F30" s="14">
        <v>4</v>
      </c>
      <c r="G30" s="14" t="s">
        <v>327</v>
      </c>
      <c r="H30" s="14">
        <v>5</v>
      </c>
      <c r="I30" s="14" t="s">
        <v>343</v>
      </c>
      <c r="J30" s="14">
        <v>6</v>
      </c>
      <c r="K30" s="14" t="s">
        <v>344</v>
      </c>
    </row>
    <row r="31" spans="1:11" ht="12.75">
      <c r="A31" s="5" t="s">
        <v>183</v>
      </c>
      <c r="B31" s="6">
        <f>SUM(B7)</f>
        <v>3374891</v>
      </c>
      <c r="C31" s="6">
        <f>B31/7.5345</f>
        <v>447925.0116132457</v>
      </c>
      <c r="D31" s="6">
        <f>SUM(D7)</f>
        <v>3183628</v>
      </c>
      <c r="E31" s="6">
        <f>D31/7.5345</f>
        <v>422540.0491074391</v>
      </c>
      <c r="F31" s="6">
        <v>3161107.04</v>
      </c>
      <c r="G31" s="6">
        <f>F31/7.5345</f>
        <v>419551.00404804567</v>
      </c>
      <c r="H31" s="6">
        <v>2860171.56</v>
      </c>
      <c r="I31" s="6">
        <f>H31/7.5345</f>
        <v>379610.0019908421</v>
      </c>
      <c r="J31" s="6">
        <v>2860171.56</v>
      </c>
      <c r="K31" s="6">
        <f>J31/7.5345</f>
        <v>379610.0019908421</v>
      </c>
    </row>
    <row r="32" spans="1:11" ht="12.75">
      <c r="A32" s="5" t="s">
        <v>184</v>
      </c>
      <c r="B32" s="6">
        <f>SUM(B22)</f>
        <v>-25629</v>
      </c>
      <c r="C32" s="6">
        <f aca="true" t="shared" si="1" ref="C32:C38">B32/7.5345</f>
        <v>-3401.552856858451</v>
      </c>
      <c r="D32" s="6">
        <f>SUM(D22)</f>
        <v>-50524.64</v>
      </c>
      <c r="E32" s="6">
        <f aca="true" t="shared" si="2" ref="E32:E38">D32/7.5345</f>
        <v>-6705.772114937951</v>
      </c>
      <c r="F32" s="6">
        <v>0</v>
      </c>
      <c r="G32" s="6">
        <f aca="true" t="shared" si="3" ref="G32:G37">F32/7.5345</f>
        <v>0</v>
      </c>
      <c r="H32" s="6">
        <v>0</v>
      </c>
      <c r="I32" s="6">
        <f aca="true" t="shared" si="4" ref="I32:I37">H32/7.5345</f>
        <v>0</v>
      </c>
      <c r="J32" s="6">
        <v>0</v>
      </c>
      <c r="K32" s="6">
        <f aca="true" t="shared" si="5" ref="K32:K37">J32/7.5345</f>
        <v>0</v>
      </c>
    </row>
    <row r="33" spans="1:11" ht="25.5">
      <c r="A33" s="5" t="s">
        <v>185</v>
      </c>
      <c r="B33" s="6">
        <f>SUM(B17)</f>
        <v>0</v>
      </c>
      <c r="C33" s="6">
        <f t="shared" si="1"/>
        <v>0</v>
      </c>
      <c r="D33" s="6">
        <f>SUM(D17)</f>
        <v>0</v>
      </c>
      <c r="E33" s="6">
        <f t="shared" si="2"/>
        <v>0</v>
      </c>
      <c r="F33" s="6">
        <v>0</v>
      </c>
      <c r="G33" s="6">
        <f t="shared" si="3"/>
        <v>0</v>
      </c>
      <c r="H33" s="6">
        <v>0</v>
      </c>
      <c r="I33" s="6">
        <f t="shared" si="4"/>
        <v>0</v>
      </c>
      <c r="J33" s="6">
        <v>0</v>
      </c>
      <c r="K33" s="6">
        <f t="shared" si="5"/>
        <v>0</v>
      </c>
    </row>
    <row r="34" spans="1:11" ht="25.5">
      <c r="A34" s="5" t="s">
        <v>186</v>
      </c>
      <c r="B34" s="6">
        <f>SUM(B31:B33)</f>
        <v>3349262</v>
      </c>
      <c r="C34" s="6">
        <f t="shared" si="1"/>
        <v>444523.45875638723</v>
      </c>
      <c r="D34" s="6">
        <f>SUM(D31:D33)</f>
        <v>3133103.36</v>
      </c>
      <c r="E34" s="6">
        <f t="shared" si="2"/>
        <v>415834.2769925011</v>
      </c>
      <c r="F34" s="6">
        <v>3161107.04</v>
      </c>
      <c r="G34" s="6">
        <f t="shared" si="3"/>
        <v>419551.00404804567</v>
      </c>
      <c r="H34" s="6">
        <v>2860171.56</v>
      </c>
      <c r="I34" s="6">
        <f t="shared" si="4"/>
        <v>379610.0019908421</v>
      </c>
      <c r="J34" s="6">
        <v>2860171.56</v>
      </c>
      <c r="K34" s="6">
        <f t="shared" si="5"/>
        <v>379610.0019908421</v>
      </c>
    </row>
    <row r="35" spans="1:11" ht="12.75">
      <c r="A35" s="5" t="s">
        <v>187</v>
      </c>
      <c r="B35" s="6">
        <f>SUM(B10)</f>
        <v>3399787</v>
      </c>
      <c r="C35" s="6">
        <f t="shared" si="1"/>
        <v>451229.27865153627</v>
      </c>
      <c r="D35" s="6">
        <f>SUM(D10)</f>
        <v>3183628</v>
      </c>
      <c r="E35" s="6">
        <f t="shared" si="2"/>
        <v>422540.0491074391</v>
      </c>
      <c r="F35" s="6">
        <v>3161107.04</v>
      </c>
      <c r="G35" s="6">
        <f t="shared" si="3"/>
        <v>419551.00404804567</v>
      </c>
      <c r="H35" s="6">
        <v>2860171.56</v>
      </c>
      <c r="I35" s="6">
        <f t="shared" si="4"/>
        <v>379610.0019908421</v>
      </c>
      <c r="J35" s="6">
        <v>2860171.56</v>
      </c>
      <c r="K35" s="6">
        <f t="shared" si="5"/>
        <v>379610.0019908421</v>
      </c>
    </row>
    <row r="36" spans="1:11" ht="25.5">
      <c r="A36" s="5" t="s">
        <v>188</v>
      </c>
      <c r="B36" s="6">
        <f>SUM(B18)</f>
        <v>0</v>
      </c>
      <c r="C36" s="6">
        <f t="shared" si="1"/>
        <v>0</v>
      </c>
      <c r="D36" s="6">
        <f>SUM(D18)</f>
        <v>0</v>
      </c>
      <c r="E36" s="6">
        <f t="shared" si="2"/>
        <v>0</v>
      </c>
      <c r="F36" s="6">
        <v>0</v>
      </c>
      <c r="G36" s="6">
        <f t="shared" si="3"/>
        <v>0</v>
      </c>
      <c r="H36" s="6">
        <v>0</v>
      </c>
      <c r="I36" s="6">
        <f t="shared" si="4"/>
        <v>0</v>
      </c>
      <c r="J36" s="6">
        <v>0</v>
      </c>
      <c r="K36" s="6">
        <f t="shared" si="5"/>
        <v>0</v>
      </c>
    </row>
    <row r="37" spans="1:11" ht="25.5">
      <c r="A37" s="5" t="s">
        <v>189</v>
      </c>
      <c r="B37" s="6">
        <f>SUM(B35:B36)</f>
        <v>3399787</v>
      </c>
      <c r="C37" s="6">
        <f t="shared" si="1"/>
        <v>451229.27865153627</v>
      </c>
      <c r="D37" s="6">
        <f>SUM(D35:D36)</f>
        <v>3183628</v>
      </c>
      <c r="E37" s="6">
        <f t="shared" si="2"/>
        <v>422540.0491074391</v>
      </c>
      <c r="F37" s="6">
        <v>3161107.04</v>
      </c>
      <c r="G37" s="6">
        <f t="shared" si="3"/>
        <v>419551.00404804567</v>
      </c>
      <c r="H37" s="6">
        <v>2860171.56</v>
      </c>
      <c r="I37" s="6">
        <f t="shared" si="4"/>
        <v>379610.0019908421</v>
      </c>
      <c r="J37" s="6">
        <v>2860171.56</v>
      </c>
      <c r="K37" s="6">
        <f t="shared" si="5"/>
        <v>379610.0019908421</v>
      </c>
    </row>
    <row r="38" spans="3:5" ht="409.5" customHeight="1" hidden="1">
      <c r="C38" s="6">
        <f t="shared" si="1"/>
        <v>0</v>
      </c>
      <c r="E38" s="6">
        <f t="shared" si="2"/>
        <v>0</v>
      </c>
    </row>
    <row r="41" spans="1:13" ht="26.25" customHeight="1">
      <c r="A41" s="146" t="s">
        <v>373</v>
      </c>
      <c r="B41" s="146"/>
      <c r="C41" s="146"/>
      <c r="D41" s="146"/>
      <c r="E41" s="135"/>
      <c r="F41" s="135"/>
      <c r="G41" s="135"/>
      <c r="H41" s="135"/>
      <c r="I41" s="135"/>
      <c r="J41" s="135"/>
      <c r="K41" s="135"/>
      <c r="L41" s="117"/>
      <c r="M41" s="117"/>
    </row>
    <row r="42" spans="1:11" s="122" customFormat="1" ht="11.25" customHeight="1">
      <c r="A42" s="119"/>
      <c r="B42" s="120"/>
      <c r="C42" s="120"/>
      <c r="D42" s="121"/>
      <c r="E42" s="121"/>
      <c r="F42" s="121"/>
      <c r="G42" s="121"/>
      <c r="H42" s="121"/>
      <c r="I42" s="121"/>
      <c r="J42" s="121"/>
      <c r="K42" s="121"/>
    </row>
    <row r="43" spans="1:11" s="122" customFormat="1" ht="8.25" customHeight="1">
      <c r="A43" s="119"/>
      <c r="B43" s="120"/>
      <c r="C43" s="120"/>
      <c r="D43" s="121"/>
      <c r="E43" s="121"/>
      <c r="F43" s="121"/>
      <c r="G43" s="121"/>
      <c r="H43" s="121"/>
      <c r="I43" s="121"/>
      <c r="J43" s="121"/>
      <c r="K43" s="121"/>
    </row>
    <row r="44" spans="1:11" ht="15" customHeight="1">
      <c r="A44" s="119" t="s">
        <v>374</v>
      </c>
      <c r="B44" s="118"/>
      <c r="C44" s="118"/>
      <c r="D44" s="118"/>
      <c r="E44" s="118"/>
      <c r="F44" s="118"/>
      <c r="G44" s="118"/>
      <c r="H44" s="118"/>
      <c r="I44" s="118"/>
      <c r="J44" s="118"/>
      <c r="K44" s="118"/>
    </row>
    <row r="45" ht="12.75">
      <c r="A45" s="119" t="s">
        <v>375</v>
      </c>
    </row>
  </sheetData>
  <sheetProtection/>
  <mergeCells count="7">
    <mergeCell ref="A1:K1"/>
    <mergeCell ref="A41:D41"/>
    <mergeCell ref="A2:K2"/>
    <mergeCell ref="A14:K14"/>
    <mergeCell ref="A21:D21"/>
    <mergeCell ref="A25:K25"/>
    <mergeCell ref="A28:K28"/>
  </mergeCells>
  <printOptions/>
  <pageMargins left="0.5905511811023623" right="0.5905511811023623" top="0.5905511811023623" bottom="0.5905511811023623" header="0.5905511811023623" footer="0.5905511811023623"/>
  <pageSetup fitToHeight="1" fitToWidth="1" horizontalDpi="600" verticalDpi="600" orientation="portrait" paperSize="9" scale="70" r:id="rId1"/>
  <headerFooter alignWithMargins="0"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60"/>
  <sheetViews>
    <sheetView view="pageBreakPreview" zoomScale="90" zoomScaleNormal="89" zoomScaleSheetLayoutView="90" zoomScalePageLayoutView="0" workbookViewId="0" topLeftCell="A1">
      <selection activeCell="L59" sqref="L59"/>
    </sheetView>
  </sheetViews>
  <sheetFormatPr defaultColWidth="9.140625" defaultRowHeight="30" customHeight="1"/>
  <cols>
    <col min="1" max="1" width="9.28125" style="61" customWidth="1"/>
    <col min="2" max="2" width="42.28125" style="15" customWidth="1"/>
    <col min="3" max="12" width="15.421875" style="40" customWidth="1"/>
    <col min="13" max="15" width="16.57421875" style="15" customWidth="1"/>
    <col min="16" max="19" width="15.140625" style="15" customWidth="1"/>
    <col min="20" max="20" width="16.7109375" style="15" hidden="1" customWidth="1"/>
    <col min="21" max="21" width="16.421875" style="15" hidden="1" customWidth="1"/>
    <col min="22" max="22" width="12.57421875" style="15" hidden="1" customWidth="1"/>
    <col min="23" max="23" width="15.140625" style="15" customWidth="1"/>
    <col min="24" max="16384" width="9.140625" style="15" customWidth="1"/>
  </cols>
  <sheetData>
    <row r="1" spans="1:14" ht="30" customHeight="1">
      <c r="A1" s="151" t="s">
        <v>361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85"/>
      <c r="N1" s="85"/>
    </row>
    <row r="2" spans="1:12" s="21" customFormat="1" ht="42" customHeight="1">
      <c r="A2" s="58" t="s">
        <v>68</v>
      </c>
      <c r="B2" s="18" t="s">
        <v>69</v>
      </c>
      <c r="C2" s="19" t="s">
        <v>217</v>
      </c>
      <c r="D2" s="19" t="s">
        <v>363</v>
      </c>
      <c r="E2" s="20" t="s">
        <v>291</v>
      </c>
      <c r="F2" s="20" t="s">
        <v>364</v>
      </c>
      <c r="G2" s="20" t="s">
        <v>353</v>
      </c>
      <c r="H2" s="20" t="s">
        <v>346</v>
      </c>
      <c r="I2" s="20" t="s">
        <v>347</v>
      </c>
      <c r="J2" s="20" t="s">
        <v>358</v>
      </c>
      <c r="K2" s="20" t="s">
        <v>355</v>
      </c>
      <c r="L2" s="20" t="s">
        <v>359</v>
      </c>
    </row>
    <row r="3" spans="1:12" s="24" customFormat="1" ht="30" customHeight="1">
      <c r="A3" s="154">
        <v>1</v>
      </c>
      <c r="B3" s="155"/>
      <c r="C3" s="106">
        <v>2</v>
      </c>
      <c r="D3" s="106" t="s">
        <v>333</v>
      </c>
      <c r="E3" s="56">
        <v>3</v>
      </c>
      <c r="F3" s="56" t="s">
        <v>334</v>
      </c>
      <c r="G3" s="56">
        <v>4</v>
      </c>
      <c r="H3" s="56" t="s">
        <v>327</v>
      </c>
      <c r="I3" s="56">
        <v>5</v>
      </c>
      <c r="J3" s="56" t="s">
        <v>343</v>
      </c>
      <c r="K3" s="56">
        <v>6</v>
      </c>
      <c r="L3" s="56" t="s">
        <v>344</v>
      </c>
    </row>
    <row r="4" spans="1:12" ht="30" customHeight="1">
      <c r="A4" s="78">
        <v>6</v>
      </c>
      <c r="B4" s="79" t="s">
        <v>209</v>
      </c>
      <c r="C4" s="107">
        <f>SUM(C5,C16,C22,C25,C31)</f>
        <v>3374891</v>
      </c>
      <c r="D4" s="107">
        <f>C4/7.5345</f>
        <v>447925.0116132457</v>
      </c>
      <c r="E4" s="107">
        <f>SUM(E5,E22,E31)</f>
        <v>3183628</v>
      </c>
      <c r="F4" s="107">
        <f>E4/7.5345</f>
        <v>422540.0491074391</v>
      </c>
      <c r="G4" s="107">
        <f>SUM(G5,G22,G31)</f>
        <v>3161107.0399999996</v>
      </c>
      <c r="H4" s="107">
        <f>G4/7.5345</f>
        <v>419551.00404804555</v>
      </c>
      <c r="I4" s="107">
        <f>SUM(I5,I22,I31)</f>
        <v>2860171.56</v>
      </c>
      <c r="J4" s="107">
        <f>I4/7.5345</f>
        <v>379610.0019908421</v>
      </c>
      <c r="K4" s="107">
        <f>SUM(K5,K22,K31)</f>
        <v>2860171.56</v>
      </c>
      <c r="L4" s="107">
        <f>K4/7.5345</f>
        <v>379610.0019908421</v>
      </c>
    </row>
    <row r="5" spans="1:12" ht="30" customHeight="1">
      <c r="A5" s="25">
        <v>63</v>
      </c>
      <c r="B5" s="26" t="s">
        <v>77</v>
      </c>
      <c r="C5" s="42">
        <f>SUM(C6,C8,C11)</f>
        <v>2485783</v>
      </c>
      <c r="D5" s="144">
        <f aca="true" t="shared" si="0" ref="D5:D49">C5/7.5345</f>
        <v>329920.10086933436</v>
      </c>
      <c r="E5" s="42">
        <f>SUM(E6,E8,E11)</f>
        <v>2490379</v>
      </c>
      <c r="F5" s="144">
        <f aca="true" t="shared" si="1" ref="F5:F49">E5/7.5345</f>
        <v>330530.094896808</v>
      </c>
      <c r="G5" s="42">
        <f>SUM(G6,G8,G11)</f>
        <v>2487394.6399999997</v>
      </c>
      <c r="H5" s="144">
        <f aca="true" t="shared" si="2" ref="H5:H49">G5/7.5345</f>
        <v>330134.00225628767</v>
      </c>
      <c r="I5" s="42">
        <v>2484154.8</v>
      </c>
      <c r="J5" s="144">
        <f>I5/7.5345</f>
        <v>329704.00159267365</v>
      </c>
      <c r="K5" s="42">
        <v>2484154.8</v>
      </c>
      <c r="L5" s="144">
        <f aca="true" t="shared" si="3" ref="L5:L49">K5/7.5345</f>
        <v>329704.00159267365</v>
      </c>
    </row>
    <row r="6" spans="1:12" s="28" customFormat="1" ht="30" customHeight="1">
      <c r="A6" s="25">
        <v>634</v>
      </c>
      <c r="B6" s="26" t="s">
        <v>78</v>
      </c>
      <c r="C6" s="42">
        <v>3538</v>
      </c>
      <c r="D6" s="144">
        <f t="shared" si="0"/>
        <v>469.57329617094695</v>
      </c>
      <c r="E6" s="42">
        <v>3000</v>
      </c>
      <c r="F6" s="144">
        <f t="shared" si="1"/>
        <v>398.1684252438781</v>
      </c>
      <c r="G6" s="42">
        <v>3013.8</v>
      </c>
      <c r="H6" s="144">
        <f t="shared" si="2"/>
        <v>400</v>
      </c>
      <c r="I6" s="42"/>
      <c r="J6" s="144"/>
      <c r="K6" s="42"/>
      <c r="L6" s="144">
        <f t="shared" si="3"/>
        <v>0</v>
      </c>
    </row>
    <row r="7" spans="1:12" ht="30" customHeight="1">
      <c r="A7" s="29">
        <v>6341</v>
      </c>
      <c r="B7" s="30" t="s">
        <v>157</v>
      </c>
      <c r="C7" s="43">
        <v>3538</v>
      </c>
      <c r="D7" s="144">
        <f t="shared" si="0"/>
        <v>469.57329617094695</v>
      </c>
      <c r="E7" s="43"/>
      <c r="F7" s="144"/>
      <c r="G7" s="43">
        <v>3013.8</v>
      </c>
      <c r="H7" s="144">
        <f t="shared" si="2"/>
        <v>400</v>
      </c>
      <c r="I7" s="43"/>
      <c r="J7" s="144"/>
      <c r="K7" s="43"/>
      <c r="L7" s="144">
        <f t="shared" si="3"/>
        <v>0</v>
      </c>
    </row>
    <row r="8" spans="1:12" s="28" customFormat="1" ht="30" customHeight="1">
      <c r="A8" s="25">
        <v>636</v>
      </c>
      <c r="B8" s="26" t="s">
        <v>79</v>
      </c>
      <c r="C8" s="42">
        <v>2413587</v>
      </c>
      <c r="D8" s="144">
        <f t="shared" si="0"/>
        <v>320338.04499303206</v>
      </c>
      <c r="E8" s="42">
        <v>2487229</v>
      </c>
      <c r="F8" s="144">
        <f t="shared" si="1"/>
        <v>330112.01805030194</v>
      </c>
      <c r="G8" s="42">
        <f>SUM(G9:G10)</f>
        <v>2484230.15</v>
      </c>
      <c r="H8" s="144">
        <f t="shared" si="2"/>
        <v>329714.0022562877</v>
      </c>
      <c r="I8" s="42"/>
      <c r="J8" s="144"/>
      <c r="K8" s="42"/>
      <c r="L8" s="144">
        <f t="shared" si="3"/>
        <v>0</v>
      </c>
    </row>
    <row r="9" spans="1:12" ht="30" customHeight="1">
      <c r="A9" s="29">
        <v>6361</v>
      </c>
      <c r="B9" s="30" t="s">
        <v>140</v>
      </c>
      <c r="C9" s="43">
        <v>2407086</v>
      </c>
      <c r="D9" s="144">
        <f t="shared" si="0"/>
        <v>319475.21401552856</v>
      </c>
      <c r="E9" s="43"/>
      <c r="F9" s="144"/>
      <c r="G9" s="43">
        <v>2477223.06</v>
      </c>
      <c r="H9" s="144">
        <f t="shared" si="2"/>
        <v>328784.0015926737</v>
      </c>
      <c r="I9" s="43"/>
      <c r="J9" s="144"/>
      <c r="K9" s="43"/>
      <c r="L9" s="144">
        <f t="shared" si="3"/>
        <v>0</v>
      </c>
    </row>
    <row r="10" spans="1:12" ht="30" customHeight="1">
      <c r="A10" s="29">
        <v>6362</v>
      </c>
      <c r="B10" s="30" t="s">
        <v>141</v>
      </c>
      <c r="C10" s="43">
        <v>6501</v>
      </c>
      <c r="D10" s="144">
        <f t="shared" si="0"/>
        <v>862.830977503484</v>
      </c>
      <c r="E10" s="43"/>
      <c r="F10" s="144"/>
      <c r="G10" s="43">
        <v>7007.09</v>
      </c>
      <c r="H10" s="144">
        <f t="shared" si="2"/>
        <v>930.0006636140421</v>
      </c>
      <c r="I10" s="43"/>
      <c r="J10" s="144"/>
      <c r="K10" s="43"/>
      <c r="L10" s="144">
        <f t="shared" si="3"/>
        <v>0</v>
      </c>
    </row>
    <row r="11" spans="1:12" s="28" customFormat="1" ht="30" customHeight="1">
      <c r="A11" s="25">
        <v>638</v>
      </c>
      <c r="B11" s="26" t="s">
        <v>142</v>
      </c>
      <c r="C11" s="42">
        <v>68658</v>
      </c>
      <c r="D11" s="144">
        <f t="shared" si="0"/>
        <v>9112.482580131395</v>
      </c>
      <c r="E11" s="42">
        <v>150</v>
      </c>
      <c r="F11" s="144">
        <f t="shared" si="1"/>
        <v>19.908421262193908</v>
      </c>
      <c r="G11" s="42">
        <v>150.69</v>
      </c>
      <c r="H11" s="144">
        <f t="shared" si="2"/>
        <v>20</v>
      </c>
      <c r="I11" s="42"/>
      <c r="J11" s="144"/>
      <c r="K11" s="42"/>
      <c r="L11" s="144">
        <f t="shared" si="3"/>
        <v>0</v>
      </c>
    </row>
    <row r="12" spans="1:12" ht="30" customHeight="1">
      <c r="A12" s="29">
        <v>6381</v>
      </c>
      <c r="B12" s="30" t="s">
        <v>366</v>
      </c>
      <c r="C12" s="43">
        <v>68658</v>
      </c>
      <c r="D12" s="144">
        <f t="shared" si="0"/>
        <v>9112.482580131395</v>
      </c>
      <c r="E12" s="43"/>
      <c r="F12" s="144"/>
      <c r="G12" s="43">
        <v>150.68</v>
      </c>
      <c r="H12" s="144">
        <f t="shared" si="2"/>
        <v>19.998672771915853</v>
      </c>
      <c r="I12" s="43"/>
      <c r="J12" s="144"/>
      <c r="K12" s="43"/>
      <c r="L12" s="144">
        <f t="shared" si="3"/>
        <v>0</v>
      </c>
    </row>
    <row r="13" spans="1:12" ht="30" customHeight="1">
      <c r="A13" s="29">
        <v>6382</v>
      </c>
      <c r="B13" s="30" t="s">
        <v>226</v>
      </c>
      <c r="C13" s="43">
        <v>0</v>
      </c>
      <c r="D13" s="144">
        <f t="shared" si="0"/>
        <v>0</v>
      </c>
      <c r="E13" s="43"/>
      <c r="F13" s="144"/>
      <c r="G13" s="43">
        <v>0</v>
      </c>
      <c r="H13" s="144">
        <f t="shared" si="2"/>
        <v>0</v>
      </c>
      <c r="I13" s="43"/>
      <c r="J13" s="144"/>
      <c r="K13" s="43"/>
      <c r="L13" s="144">
        <f t="shared" si="3"/>
        <v>0</v>
      </c>
    </row>
    <row r="14" spans="1:12" s="28" customFormat="1" ht="30" customHeight="1">
      <c r="A14" s="25">
        <v>639</v>
      </c>
      <c r="B14" s="26" t="s">
        <v>142</v>
      </c>
      <c r="C14" s="42">
        <v>0</v>
      </c>
      <c r="D14" s="144">
        <f t="shared" si="0"/>
        <v>0</v>
      </c>
      <c r="E14" s="42">
        <f>E15</f>
        <v>0</v>
      </c>
      <c r="F14" s="144">
        <f t="shared" si="1"/>
        <v>0</v>
      </c>
      <c r="G14" s="42">
        <v>0</v>
      </c>
      <c r="H14" s="144">
        <f t="shared" si="2"/>
        <v>0</v>
      </c>
      <c r="I14" s="42"/>
      <c r="J14" s="144"/>
      <c r="K14" s="42"/>
      <c r="L14" s="144">
        <f t="shared" si="3"/>
        <v>0</v>
      </c>
    </row>
    <row r="15" spans="1:12" ht="30" customHeight="1">
      <c r="A15" s="29">
        <v>6391</v>
      </c>
      <c r="B15" s="30" t="s">
        <v>225</v>
      </c>
      <c r="C15" s="43">
        <v>0</v>
      </c>
      <c r="D15" s="144">
        <f t="shared" si="0"/>
        <v>0</v>
      </c>
      <c r="E15" s="43"/>
      <c r="F15" s="144"/>
      <c r="G15" s="43">
        <v>0</v>
      </c>
      <c r="H15" s="144">
        <f t="shared" si="2"/>
        <v>0</v>
      </c>
      <c r="I15" s="43"/>
      <c r="J15" s="144"/>
      <c r="K15" s="43"/>
      <c r="L15" s="144">
        <f t="shared" si="3"/>
        <v>0</v>
      </c>
    </row>
    <row r="16" spans="1:12" ht="30" customHeight="1">
      <c r="A16" s="25">
        <v>64</v>
      </c>
      <c r="B16" s="26" t="s">
        <v>144</v>
      </c>
      <c r="C16" s="42">
        <v>2</v>
      </c>
      <c r="D16" s="144">
        <f t="shared" si="0"/>
        <v>0.2654456168292521</v>
      </c>
      <c r="E16" s="42">
        <v>0</v>
      </c>
      <c r="F16" s="144">
        <f t="shared" si="1"/>
        <v>0</v>
      </c>
      <c r="G16" s="42">
        <v>0</v>
      </c>
      <c r="H16" s="144">
        <f t="shared" si="2"/>
        <v>0</v>
      </c>
      <c r="I16" s="42">
        <v>0</v>
      </c>
      <c r="J16" s="144">
        <f>I16/7.5345</f>
        <v>0</v>
      </c>
      <c r="K16" s="42">
        <v>0</v>
      </c>
      <c r="L16" s="144">
        <f t="shared" si="3"/>
        <v>0</v>
      </c>
    </row>
    <row r="17" spans="1:12" s="28" customFormat="1" ht="30" customHeight="1">
      <c r="A17" s="25">
        <v>641</v>
      </c>
      <c r="B17" s="26" t="s">
        <v>145</v>
      </c>
      <c r="C17" s="42">
        <v>2</v>
      </c>
      <c r="D17" s="144">
        <f t="shared" si="0"/>
        <v>0.2654456168292521</v>
      </c>
      <c r="E17" s="42">
        <v>0</v>
      </c>
      <c r="F17" s="144">
        <f t="shared" si="1"/>
        <v>0</v>
      </c>
      <c r="G17" s="42">
        <v>0</v>
      </c>
      <c r="H17" s="144">
        <f t="shared" si="2"/>
        <v>0</v>
      </c>
      <c r="I17" s="42"/>
      <c r="J17" s="144"/>
      <c r="K17" s="42"/>
      <c r="L17" s="144">
        <f t="shared" si="3"/>
        <v>0</v>
      </c>
    </row>
    <row r="18" spans="1:12" ht="30" customHeight="1">
      <c r="A18" s="29">
        <v>6413</v>
      </c>
      <c r="B18" s="30" t="s">
        <v>158</v>
      </c>
      <c r="C18" s="43">
        <v>2</v>
      </c>
      <c r="D18" s="144">
        <f t="shared" si="0"/>
        <v>0.2654456168292521</v>
      </c>
      <c r="E18" s="43"/>
      <c r="F18" s="144"/>
      <c r="G18" s="43">
        <v>0</v>
      </c>
      <c r="H18" s="144">
        <f t="shared" si="2"/>
        <v>0</v>
      </c>
      <c r="I18" s="43"/>
      <c r="J18" s="144"/>
      <c r="K18" s="43"/>
      <c r="L18" s="144">
        <f t="shared" si="3"/>
        <v>0</v>
      </c>
    </row>
    <row r="19" spans="1:12" s="28" customFormat="1" ht="30" customHeight="1">
      <c r="A19" s="25">
        <v>642</v>
      </c>
      <c r="B19" s="26" t="s">
        <v>146</v>
      </c>
      <c r="C19" s="42">
        <f>C20</f>
        <v>0</v>
      </c>
      <c r="D19" s="144">
        <f t="shared" si="0"/>
        <v>0</v>
      </c>
      <c r="E19" s="42">
        <f>E20</f>
        <v>0</v>
      </c>
      <c r="F19" s="144">
        <f t="shared" si="1"/>
        <v>0</v>
      </c>
      <c r="G19" s="42">
        <v>0</v>
      </c>
      <c r="H19" s="144">
        <f t="shared" si="2"/>
        <v>0</v>
      </c>
      <c r="I19" s="42"/>
      <c r="J19" s="144"/>
      <c r="K19" s="42"/>
      <c r="L19" s="144">
        <f t="shared" si="3"/>
        <v>0</v>
      </c>
    </row>
    <row r="20" spans="1:12" ht="30" customHeight="1">
      <c r="A20" s="29">
        <v>6422</v>
      </c>
      <c r="B20" s="30" t="s">
        <v>159</v>
      </c>
      <c r="C20" s="43">
        <v>0</v>
      </c>
      <c r="D20" s="144">
        <f t="shared" si="0"/>
        <v>0</v>
      </c>
      <c r="E20" s="43"/>
      <c r="F20" s="144"/>
      <c r="G20" s="43">
        <v>0</v>
      </c>
      <c r="H20" s="144">
        <f t="shared" si="2"/>
        <v>0</v>
      </c>
      <c r="I20" s="43"/>
      <c r="J20" s="144"/>
      <c r="K20" s="43"/>
      <c r="L20" s="144">
        <f t="shared" si="3"/>
        <v>0</v>
      </c>
    </row>
    <row r="21" spans="1:12" ht="30" customHeight="1">
      <c r="A21" s="29">
        <v>6425</v>
      </c>
      <c r="B21" s="30" t="s">
        <v>295</v>
      </c>
      <c r="C21" s="43">
        <v>0</v>
      </c>
      <c r="D21" s="144">
        <f t="shared" si="0"/>
        <v>0</v>
      </c>
      <c r="E21" s="43"/>
      <c r="F21" s="144"/>
      <c r="G21" s="43">
        <v>0</v>
      </c>
      <c r="H21" s="144">
        <f t="shared" si="2"/>
        <v>0</v>
      </c>
      <c r="I21" s="43"/>
      <c r="J21" s="144"/>
      <c r="K21" s="43"/>
      <c r="L21" s="144">
        <f t="shared" si="3"/>
        <v>0</v>
      </c>
    </row>
    <row r="22" spans="1:12" s="28" customFormat="1" ht="30" customHeight="1">
      <c r="A22" s="25">
        <v>65</v>
      </c>
      <c r="B22" s="26" t="s">
        <v>147</v>
      </c>
      <c r="C22" s="42">
        <v>5325</v>
      </c>
      <c r="D22" s="144">
        <f t="shared" si="0"/>
        <v>706.7489548078837</v>
      </c>
      <c r="E22" s="42">
        <v>19500</v>
      </c>
      <c r="F22" s="144">
        <f t="shared" si="1"/>
        <v>2588.0947640852078</v>
      </c>
      <c r="G22" s="42">
        <v>28736.58</v>
      </c>
      <c r="H22" s="144">
        <f t="shared" si="2"/>
        <v>3813.9996018315746</v>
      </c>
      <c r="I22" s="42">
        <v>28736.58</v>
      </c>
      <c r="J22" s="144">
        <f>I22/7.5345</f>
        <v>3813.9996018315746</v>
      </c>
      <c r="K22" s="42">
        <v>28736.58</v>
      </c>
      <c r="L22" s="144">
        <f t="shared" si="3"/>
        <v>3813.9996018315746</v>
      </c>
    </row>
    <row r="23" spans="1:21" s="32" customFormat="1" ht="30" customHeight="1">
      <c r="A23" s="25">
        <v>652</v>
      </c>
      <c r="B23" s="26" t="s">
        <v>75</v>
      </c>
      <c r="C23" s="42">
        <v>5325</v>
      </c>
      <c r="D23" s="144">
        <f t="shared" si="0"/>
        <v>706.7489548078837</v>
      </c>
      <c r="E23" s="42">
        <v>19500</v>
      </c>
      <c r="F23" s="144">
        <f t="shared" si="1"/>
        <v>2588.0947640852078</v>
      </c>
      <c r="G23" s="42">
        <v>28736.58</v>
      </c>
      <c r="H23" s="144">
        <f t="shared" si="2"/>
        <v>3813.9996018315746</v>
      </c>
      <c r="I23" s="42"/>
      <c r="J23" s="144"/>
      <c r="K23" s="42"/>
      <c r="L23" s="144">
        <f t="shared" si="3"/>
        <v>0</v>
      </c>
      <c r="R23" s="33"/>
      <c r="S23" s="33"/>
      <c r="T23" s="33"/>
      <c r="U23" s="33"/>
    </row>
    <row r="24" spans="1:21" s="28" customFormat="1" ht="30" customHeight="1">
      <c r="A24" s="29">
        <v>6526</v>
      </c>
      <c r="B24" s="30" t="s">
        <v>76</v>
      </c>
      <c r="C24" s="43">
        <v>5325</v>
      </c>
      <c r="D24" s="144">
        <f t="shared" si="0"/>
        <v>706.7489548078837</v>
      </c>
      <c r="E24" s="43"/>
      <c r="F24" s="144"/>
      <c r="G24" s="42">
        <v>28736.58</v>
      </c>
      <c r="H24" s="144">
        <f t="shared" si="2"/>
        <v>3813.9996018315746</v>
      </c>
      <c r="I24" s="43"/>
      <c r="J24" s="144"/>
      <c r="K24" s="43"/>
      <c r="L24" s="144">
        <f t="shared" si="3"/>
        <v>0</v>
      </c>
      <c r="M24" s="34"/>
      <c r="N24" s="34"/>
      <c r="O24" s="34"/>
      <c r="P24" s="34"/>
      <c r="Q24" s="34"/>
      <c r="R24" s="34"/>
      <c r="S24" s="34"/>
      <c r="T24" s="35"/>
      <c r="U24" s="35"/>
    </row>
    <row r="25" spans="1:12" s="28" customFormat="1" ht="30" customHeight="1">
      <c r="A25" s="25">
        <v>66</v>
      </c>
      <c r="B25" s="26" t="s">
        <v>73</v>
      </c>
      <c r="C25" s="42">
        <v>12848</v>
      </c>
      <c r="D25" s="144">
        <f t="shared" si="0"/>
        <v>1705.2226425111155</v>
      </c>
      <c r="E25" s="42">
        <v>0</v>
      </c>
      <c r="F25" s="144">
        <f t="shared" si="1"/>
        <v>0</v>
      </c>
      <c r="G25" s="42">
        <v>0</v>
      </c>
      <c r="H25" s="144">
        <f t="shared" si="2"/>
        <v>0</v>
      </c>
      <c r="I25" s="42">
        <v>0</v>
      </c>
      <c r="J25" s="144">
        <f>I25/7.5345</f>
        <v>0</v>
      </c>
      <c r="K25" s="42">
        <v>0</v>
      </c>
      <c r="L25" s="144">
        <f t="shared" si="3"/>
        <v>0</v>
      </c>
    </row>
    <row r="26" spans="1:12" s="28" customFormat="1" ht="30" customHeight="1">
      <c r="A26" s="25">
        <v>661</v>
      </c>
      <c r="B26" s="26" t="s">
        <v>148</v>
      </c>
      <c r="C26" s="42">
        <v>297</v>
      </c>
      <c r="D26" s="144">
        <f t="shared" si="0"/>
        <v>39.418674099143935</v>
      </c>
      <c r="E26" s="42">
        <v>0</v>
      </c>
      <c r="F26" s="144">
        <f t="shared" si="1"/>
        <v>0</v>
      </c>
      <c r="G26" s="42">
        <v>0</v>
      </c>
      <c r="H26" s="144">
        <f t="shared" si="2"/>
        <v>0</v>
      </c>
      <c r="I26" s="42"/>
      <c r="J26" s="144"/>
      <c r="K26" s="42"/>
      <c r="L26" s="144">
        <f t="shared" si="3"/>
        <v>0</v>
      </c>
    </row>
    <row r="27" spans="1:12" ht="30" customHeight="1">
      <c r="A27" s="29">
        <v>6615</v>
      </c>
      <c r="B27" s="30" t="s">
        <v>218</v>
      </c>
      <c r="C27" s="43">
        <v>297</v>
      </c>
      <c r="D27" s="144">
        <f t="shared" si="0"/>
        <v>39.418674099143935</v>
      </c>
      <c r="E27" s="43"/>
      <c r="F27" s="144"/>
      <c r="G27" s="43">
        <v>0</v>
      </c>
      <c r="H27" s="144">
        <f t="shared" si="2"/>
        <v>0</v>
      </c>
      <c r="I27" s="43"/>
      <c r="J27" s="144"/>
      <c r="K27" s="43"/>
      <c r="L27" s="144">
        <f t="shared" si="3"/>
        <v>0</v>
      </c>
    </row>
    <row r="28" spans="1:12" s="28" customFormat="1" ht="30" customHeight="1">
      <c r="A28" s="25">
        <v>663</v>
      </c>
      <c r="B28" s="26" t="s">
        <v>74</v>
      </c>
      <c r="C28" s="42">
        <v>12551</v>
      </c>
      <c r="D28" s="144">
        <f t="shared" si="0"/>
        <v>1665.8039684119715</v>
      </c>
      <c r="E28" s="42">
        <v>0</v>
      </c>
      <c r="F28" s="144">
        <f t="shared" si="1"/>
        <v>0</v>
      </c>
      <c r="G28" s="42">
        <v>0</v>
      </c>
      <c r="H28" s="144">
        <f t="shared" si="2"/>
        <v>0</v>
      </c>
      <c r="I28" s="42"/>
      <c r="J28" s="144"/>
      <c r="K28" s="42"/>
      <c r="L28" s="144">
        <f t="shared" si="3"/>
        <v>0</v>
      </c>
    </row>
    <row r="29" spans="1:12" ht="30" customHeight="1">
      <c r="A29" s="29">
        <v>6631</v>
      </c>
      <c r="B29" s="30" t="s">
        <v>149</v>
      </c>
      <c r="C29" s="43">
        <v>2190</v>
      </c>
      <c r="D29" s="144">
        <f t="shared" si="0"/>
        <v>290.662950428031</v>
      </c>
      <c r="E29" s="43"/>
      <c r="F29" s="144"/>
      <c r="G29" s="43">
        <v>0</v>
      </c>
      <c r="H29" s="144">
        <f t="shared" si="2"/>
        <v>0</v>
      </c>
      <c r="I29" s="43"/>
      <c r="J29" s="144"/>
      <c r="K29" s="43"/>
      <c r="L29" s="144">
        <f t="shared" si="3"/>
        <v>0</v>
      </c>
    </row>
    <row r="30" spans="1:12" ht="30" customHeight="1">
      <c r="A30" s="29">
        <v>6632</v>
      </c>
      <c r="B30" s="30" t="s">
        <v>224</v>
      </c>
      <c r="C30" s="43">
        <v>10361</v>
      </c>
      <c r="D30" s="144">
        <f t="shared" si="0"/>
        <v>1375.1410179839404</v>
      </c>
      <c r="E30" s="43">
        <v>0</v>
      </c>
      <c r="F30" s="144">
        <f t="shared" si="1"/>
        <v>0</v>
      </c>
      <c r="G30" s="43">
        <v>0</v>
      </c>
      <c r="H30" s="144">
        <f t="shared" si="2"/>
        <v>0</v>
      </c>
      <c r="I30" s="43"/>
      <c r="J30" s="144"/>
      <c r="K30" s="43"/>
      <c r="L30" s="144">
        <f t="shared" si="3"/>
        <v>0</v>
      </c>
    </row>
    <row r="31" spans="1:12" s="28" customFormat="1" ht="30" customHeight="1">
      <c r="A31" s="25">
        <v>67</v>
      </c>
      <c r="B31" s="26" t="s">
        <v>70</v>
      </c>
      <c r="C31" s="42">
        <v>870933</v>
      </c>
      <c r="D31" s="144">
        <f t="shared" si="0"/>
        <v>115592.6737009755</v>
      </c>
      <c r="E31" s="42">
        <v>673749</v>
      </c>
      <c r="F31" s="144">
        <f t="shared" si="1"/>
        <v>89421.85944654589</v>
      </c>
      <c r="G31" s="42">
        <f>SUM(G32)</f>
        <v>644975.82</v>
      </c>
      <c r="H31" s="144">
        <f t="shared" si="2"/>
        <v>85603.00218992632</v>
      </c>
      <c r="I31" s="42">
        <v>347280.18</v>
      </c>
      <c r="J31" s="144">
        <f>I31/7.5345</f>
        <v>46092.00079633685</v>
      </c>
      <c r="K31" s="42">
        <v>347280.18</v>
      </c>
      <c r="L31" s="144">
        <f t="shared" si="3"/>
        <v>46092.00079633685</v>
      </c>
    </row>
    <row r="32" spans="1:12" s="28" customFormat="1" ht="30" customHeight="1">
      <c r="A32" s="25">
        <v>671</v>
      </c>
      <c r="B32" s="26" t="s">
        <v>143</v>
      </c>
      <c r="C32" s="42">
        <v>870933</v>
      </c>
      <c r="D32" s="144">
        <f t="shared" si="0"/>
        <v>115592.6737009755</v>
      </c>
      <c r="E32" s="42">
        <v>673749</v>
      </c>
      <c r="F32" s="144">
        <f t="shared" si="1"/>
        <v>89421.85944654589</v>
      </c>
      <c r="G32" s="42">
        <f>SUM(G33:G34)</f>
        <v>644975.82</v>
      </c>
      <c r="H32" s="144">
        <f t="shared" si="2"/>
        <v>85603.00218992632</v>
      </c>
      <c r="I32" s="42"/>
      <c r="J32" s="144"/>
      <c r="K32" s="42"/>
      <c r="L32" s="144">
        <f t="shared" si="3"/>
        <v>0</v>
      </c>
    </row>
    <row r="33" spans="1:12" ht="30" customHeight="1">
      <c r="A33" s="29">
        <v>6711</v>
      </c>
      <c r="B33" s="30" t="s">
        <v>71</v>
      </c>
      <c r="C33" s="43">
        <v>396139</v>
      </c>
      <c r="D33" s="144">
        <f t="shared" si="0"/>
        <v>52576.680602561544</v>
      </c>
      <c r="E33" s="43"/>
      <c r="F33" s="144"/>
      <c r="G33" s="42">
        <v>643318.23</v>
      </c>
      <c r="H33" s="144">
        <f t="shared" si="2"/>
        <v>85383.00218992634</v>
      </c>
      <c r="I33" s="43"/>
      <c r="J33" s="144"/>
      <c r="K33" s="43"/>
      <c r="L33" s="144">
        <f t="shared" si="3"/>
        <v>0</v>
      </c>
    </row>
    <row r="34" spans="1:13" ht="37.5" customHeight="1">
      <c r="A34" s="29">
        <v>6712</v>
      </c>
      <c r="B34" s="67" t="s">
        <v>72</v>
      </c>
      <c r="C34" s="43">
        <v>474794</v>
      </c>
      <c r="D34" s="144">
        <f t="shared" si="0"/>
        <v>63015.99309841396</v>
      </c>
      <c r="E34" s="43"/>
      <c r="F34" s="144"/>
      <c r="G34" s="43">
        <v>1657.59</v>
      </c>
      <c r="H34" s="144">
        <f t="shared" si="2"/>
        <v>219.99999999999997</v>
      </c>
      <c r="I34" s="43"/>
      <c r="J34" s="144"/>
      <c r="K34" s="43"/>
      <c r="L34" s="144">
        <f t="shared" si="3"/>
        <v>0</v>
      </c>
      <c r="M34" s="36"/>
    </row>
    <row r="35" spans="1:13" s="28" customFormat="1" ht="30" customHeight="1">
      <c r="A35" s="76">
        <v>7</v>
      </c>
      <c r="B35" s="74" t="s">
        <v>195</v>
      </c>
      <c r="C35" s="108">
        <f>SUM(C36,C38)</f>
        <v>0</v>
      </c>
      <c r="D35" s="107">
        <f t="shared" si="0"/>
        <v>0</v>
      </c>
      <c r="E35" s="108">
        <f>SUM(E36,E38)</f>
        <v>0</v>
      </c>
      <c r="F35" s="107">
        <f t="shared" si="1"/>
        <v>0</v>
      </c>
      <c r="G35" s="108">
        <v>0</v>
      </c>
      <c r="H35" s="107">
        <f t="shared" si="2"/>
        <v>0</v>
      </c>
      <c r="I35" s="108">
        <v>0</v>
      </c>
      <c r="J35" s="107">
        <f>I35/7.5345</f>
        <v>0</v>
      </c>
      <c r="K35" s="108">
        <v>0</v>
      </c>
      <c r="L35" s="107">
        <f t="shared" si="3"/>
        <v>0</v>
      </c>
      <c r="M35" s="36"/>
    </row>
    <row r="36" spans="1:13" s="28" customFormat="1" ht="30" customHeight="1">
      <c r="A36" s="65">
        <v>71</v>
      </c>
      <c r="B36" s="63" t="s">
        <v>196</v>
      </c>
      <c r="C36" s="109">
        <f>C37</f>
        <v>0</v>
      </c>
      <c r="D36" s="144">
        <f t="shared" si="0"/>
        <v>0</v>
      </c>
      <c r="E36" s="109">
        <f>E37</f>
        <v>0</v>
      </c>
      <c r="F36" s="144">
        <f t="shared" si="1"/>
        <v>0</v>
      </c>
      <c r="G36" s="109">
        <v>0</v>
      </c>
      <c r="H36" s="144">
        <f t="shared" si="2"/>
        <v>0</v>
      </c>
      <c r="I36" s="109">
        <v>0</v>
      </c>
      <c r="J36" s="144">
        <f>I36/7.5345</f>
        <v>0</v>
      </c>
      <c r="K36" s="109">
        <v>0</v>
      </c>
      <c r="L36" s="144">
        <f t="shared" si="3"/>
        <v>0</v>
      </c>
      <c r="M36" s="36"/>
    </row>
    <row r="37" spans="1:13" ht="30" customHeight="1">
      <c r="A37" s="64">
        <v>711</v>
      </c>
      <c r="B37" s="62" t="s">
        <v>197</v>
      </c>
      <c r="C37" s="110">
        <v>0</v>
      </c>
      <c r="D37" s="144">
        <f t="shared" si="0"/>
        <v>0</v>
      </c>
      <c r="E37" s="43"/>
      <c r="F37" s="144"/>
      <c r="G37" s="43">
        <v>0</v>
      </c>
      <c r="H37" s="144">
        <f t="shared" si="2"/>
        <v>0</v>
      </c>
      <c r="I37" s="43"/>
      <c r="J37" s="144"/>
      <c r="K37" s="43"/>
      <c r="L37" s="144">
        <f t="shared" si="3"/>
        <v>0</v>
      </c>
      <c r="M37" s="36"/>
    </row>
    <row r="38" spans="1:13" s="28" customFormat="1" ht="30" customHeight="1">
      <c r="A38" s="65">
        <v>72</v>
      </c>
      <c r="B38" s="63" t="s">
        <v>198</v>
      </c>
      <c r="C38" s="109">
        <f>SUM(C39:C41)</f>
        <v>0</v>
      </c>
      <c r="D38" s="144">
        <f t="shared" si="0"/>
        <v>0</v>
      </c>
      <c r="E38" s="109">
        <f>SUM(E39:E41)</f>
        <v>0</v>
      </c>
      <c r="F38" s="144">
        <f t="shared" si="1"/>
        <v>0</v>
      </c>
      <c r="G38" s="109">
        <v>0</v>
      </c>
      <c r="H38" s="144">
        <f t="shared" si="2"/>
        <v>0</v>
      </c>
      <c r="I38" s="109">
        <v>0</v>
      </c>
      <c r="J38" s="144">
        <f>I38/7.5345</f>
        <v>0</v>
      </c>
      <c r="K38" s="109">
        <v>0</v>
      </c>
      <c r="L38" s="144">
        <f t="shared" si="3"/>
        <v>0</v>
      </c>
      <c r="M38" s="36"/>
    </row>
    <row r="39" spans="1:13" ht="30" customHeight="1">
      <c r="A39" s="64">
        <v>721</v>
      </c>
      <c r="B39" s="62" t="s">
        <v>199</v>
      </c>
      <c r="C39" s="110">
        <v>0</v>
      </c>
      <c r="D39" s="144">
        <f t="shared" si="0"/>
        <v>0</v>
      </c>
      <c r="E39" s="43"/>
      <c r="F39" s="144"/>
      <c r="G39" s="43">
        <v>0</v>
      </c>
      <c r="H39" s="144">
        <f t="shared" si="2"/>
        <v>0</v>
      </c>
      <c r="I39" s="43"/>
      <c r="J39" s="144"/>
      <c r="K39" s="43"/>
      <c r="L39" s="144">
        <f t="shared" si="3"/>
        <v>0</v>
      </c>
      <c r="M39" s="36"/>
    </row>
    <row r="40" spans="1:13" ht="30" customHeight="1">
      <c r="A40" s="64">
        <v>722</v>
      </c>
      <c r="B40" s="62" t="s">
        <v>200</v>
      </c>
      <c r="C40" s="110">
        <v>0</v>
      </c>
      <c r="D40" s="144">
        <f t="shared" si="0"/>
        <v>0</v>
      </c>
      <c r="E40" s="43"/>
      <c r="F40" s="144"/>
      <c r="G40" s="43">
        <v>0</v>
      </c>
      <c r="H40" s="144">
        <f t="shared" si="2"/>
        <v>0</v>
      </c>
      <c r="I40" s="43"/>
      <c r="J40" s="144"/>
      <c r="K40" s="43"/>
      <c r="L40" s="144">
        <f t="shared" si="3"/>
        <v>0</v>
      </c>
      <c r="M40" s="36"/>
    </row>
    <row r="41" spans="1:13" ht="30" customHeight="1">
      <c r="A41" s="69">
        <v>723</v>
      </c>
      <c r="B41" s="70" t="s">
        <v>201</v>
      </c>
      <c r="C41" s="111">
        <v>0</v>
      </c>
      <c r="D41" s="144">
        <f t="shared" si="0"/>
        <v>0</v>
      </c>
      <c r="E41" s="112"/>
      <c r="F41" s="144">
        <f t="shared" si="1"/>
        <v>0</v>
      </c>
      <c r="G41" s="112">
        <v>0</v>
      </c>
      <c r="H41" s="144">
        <f t="shared" si="2"/>
        <v>0</v>
      </c>
      <c r="I41" s="112"/>
      <c r="J41" s="144"/>
      <c r="K41" s="112"/>
      <c r="L41" s="144">
        <f t="shared" si="3"/>
        <v>0</v>
      </c>
      <c r="M41" s="36"/>
    </row>
    <row r="42" spans="1:13" s="28" customFormat="1" ht="30" customHeight="1">
      <c r="A42" s="73">
        <v>8</v>
      </c>
      <c r="B42" s="74" t="s">
        <v>202</v>
      </c>
      <c r="C42" s="107">
        <f>SUM(C43,C45,C47)</f>
        <v>0</v>
      </c>
      <c r="D42" s="107">
        <f t="shared" si="0"/>
        <v>0</v>
      </c>
      <c r="E42" s="107">
        <f>SUM(E43,E45,E47)</f>
        <v>0</v>
      </c>
      <c r="F42" s="107">
        <f t="shared" si="1"/>
        <v>0</v>
      </c>
      <c r="G42" s="107">
        <v>0</v>
      </c>
      <c r="H42" s="107">
        <f t="shared" si="2"/>
        <v>0</v>
      </c>
      <c r="I42" s="107">
        <v>0</v>
      </c>
      <c r="J42" s="107">
        <f>I42/7.5345</f>
        <v>0</v>
      </c>
      <c r="K42" s="107">
        <v>0</v>
      </c>
      <c r="L42" s="107">
        <f t="shared" si="3"/>
        <v>0</v>
      </c>
      <c r="M42" s="36"/>
    </row>
    <row r="43" spans="1:13" s="28" customFormat="1" ht="30" customHeight="1">
      <c r="A43" s="71">
        <v>81</v>
      </c>
      <c r="B43" s="63" t="s">
        <v>203</v>
      </c>
      <c r="C43" s="42">
        <f>SUM(C44:C44)</f>
        <v>0</v>
      </c>
      <c r="D43" s="144">
        <f t="shared" si="0"/>
        <v>0</v>
      </c>
      <c r="E43" s="42">
        <f>SUM(E44:E44)</f>
        <v>0</v>
      </c>
      <c r="F43" s="144">
        <f t="shared" si="1"/>
        <v>0</v>
      </c>
      <c r="G43" s="42">
        <v>0</v>
      </c>
      <c r="H43" s="144">
        <f t="shared" si="2"/>
        <v>0</v>
      </c>
      <c r="I43" s="42">
        <v>0</v>
      </c>
      <c r="J43" s="144">
        <f>I43/7.5345</f>
        <v>0</v>
      </c>
      <c r="K43" s="42">
        <v>0</v>
      </c>
      <c r="L43" s="144">
        <f t="shared" si="3"/>
        <v>0</v>
      </c>
      <c r="M43" s="36"/>
    </row>
    <row r="44" spans="1:13" ht="30" customHeight="1">
      <c r="A44" s="72">
        <v>818</v>
      </c>
      <c r="B44" s="62" t="s">
        <v>204</v>
      </c>
      <c r="C44" s="43">
        <v>0</v>
      </c>
      <c r="D44" s="144">
        <f t="shared" si="0"/>
        <v>0</v>
      </c>
      <c r="E44" s="43"/>
      <c r="F44" s="144"/>
      <c r="G44" s="43">
        <v>0</v>
      </c>
      <c r="H44" s="144">
        <f t="shared" si="2"/>
        <v>0</v>
      </c>
      <c r="I44" s="43"/>
      <c r="J44" s="144"/>
      <c r="K44" s="43"/>
      <c r="L44" s="144">
        <f t="shared" si="3"/>
        <v>0</v>
      </c>
      <c r="M44" s="36"/>
    </row>
    <row r="45" spans="1:13" s="28" customFormat="1" ht="30" customHeight="1">
      <c r="A45" s="71">
        <v>83</v>
      </c>
      <c r="B45" s="63" t="s">
        <v>205</v>
      </c>
      <c r="C45" s="42">
        <f>C46</f>
        <v>0</v>
      </c>
      <c r="D45" s="144">
        <f t="shared" si="0"/>
        <v>0</v>
      </c>
      <c r="E45" s="42">
        <f>E46</f>
        <v>0</v>
      </c>
      <c r="F45" s="144">
        <f t="shared" si="1"/>
        <v>0</v>
      </c>
      <c r="G45" s="42">
        <v>0</v>
      </c>
      <c r="H45" s="144">
        <f t="shared" si="2"/>
        <v>0</v>
      </c>
      <c r="I45" s="42">
        <v>0</v>
      </c>
      <c r="J45" s="144">
        <f>I45/7.5345</f>
        <v>0</v>
      </c>
      <c r="K45" s="42">
        <v>0</v>
      </c>
      <c r="L45" s="144">
        <f t="shared" si="3"/>
        <v>0</v>
      </c>
      <c r="M45" s="36"/>
    </row>
    <row r="46" spans="1:13" ht="30" customHeight="1">
      <c r="A46" s="72">
        <v>832</v>
      </c>
      <c r="B46" s="62" t="s">
        <v>206</v>
      </c>
      <c r="C46" s="43">
        <v>0</v>
      </c>
      <c r="D46" s="144">
        <f t="shared" si="0"/>
        <v>0</v>
      </c>
      <c r="E46" s="43"/>
      <c r="F46" s="144"/>
      <c r="G46" s="43">
        <v>0</v>
      </c>
      <c r="H46" s="144">
        <f t="shared" si="2"/>
        <v>0</v>
      </c>
      <c r="I46" s="43"/>
      <c r="J46" s="144"/>
      <c r="K46" s="43"/>
      <c r="L46" s="144">
        <f t="shared" si="3"/>
        <v>0</v>
      </c>
      <c r="M46" s="36"/>
    </row>
    <row r="47" spans="1:13" s="28" customFormat="1" ht="30" customHeight="1">
      <c r="A47" s="71">
        <v>84</v>
      </c>
      <c r="B47" s="63" t="s">
        <v>207</v>
      </c>
      <c r="C47" s="42">
        <f>SUM(C48:C48)</f>
        <v>0</v>
      </c>
      <c r="D47" s="144">
        <f t="shared" si="0"/>
        <v>0</v>
      </c>
      <c r="E47" s="42">
        <f>SUM(E48:E48)</f>
        <v>0</v>
      </c>
      <c r="F47" s="144">
        <f t="shared" si="1"/>
        <v>0</v>
      </c>
      <c r="G47" s="42">
        <v>0</v>
      </c>
      <c r="H47" s="144">
        <f t="shared" si="2"/>
        <v>0</v>
      </c>
      <c r="I47" s="42">
        <v>0</v>
      </c>
      <c r="J47" s="144">
        <f>I47/7.5345</f>
        <v>0</v>
      </c>
      <c r="K47" s="42">
        <v>0</v>
      </c>
      <c r="L47" s="144">
        <f t="shared" si="3"/>
        <v>0</v>
      </c>
      <c r="M47" s="36"/>
    </row>
    <row r="48" spans="1:13" ht="30" customHeight="1">
      <c r="A48" s="72">
        <v>844</v>
      </c>
      <c r="B48" s="62" t="s">
        <v>208</v>
      </c>
      <c r="C48" s="43">
        <v>0</v>
      </c>
      <c r="D48" s="144">
        <f t="shared" si="0"/>
        <v>0</v>
      </c>
      <c r="E48" s="43"/>
      <c r="F48" s="144"/>
      <c r="G48" s="43">
        <v>0</v>
      </c>
      <c r="H48" s="144">
        <f t="shared" si="2"/>
        <v>0</v>
      </c>
      <c r="I48" s="43"/>
      <c r="J48" s="144"/>
      <c r="K48" s="43"/>
      <c r="L48" s="144">
        <f t="shared" si="3"/>
        <v>0</v>
      </c>
      <c r="M48" s="36"/>
    </row>
    <row r="49" spans="1:12" ht="30" customHeight="1">
      <c r="A49" s="80" t="s">
        <v>80</v>
      </c>
      <c r="B49" s="81"/>
      <c r="C49" s="113">
        <f>SUM(C4,C35,C42)</f>
        <v>3374891</v>
      </c>
      <c r="D49" s="107">
        <f t="shared" si="0"/>
        <v>447925.0116132457</v>
      </c>
      <c r="E49" s="113">
        <f>SUM(E4,E35,E42)</f>
        <v>3183628</v>
      </c>
      <c r="F49" s="107">
        <f t="shared" si="1"/>
        <v>422540.0491074391</v>
      </c>
      <c r="G49" s="113">
        <f>SUM(G4,G35)</f>
        <v>3161107.0399999996</v>
      </c>
      <c r="H49" s="107">
        <f t="shared" si="2"/>
        <v>419551.00404804555</v>
      </c>
      <c r="I49" s="113">
        <f>SUM(I4)</f>
        <v>2860171.56</v>
      </c>
      <c r="J49" s="107">
        <f>I49/7.5345</f>
        <v>379610.0019908421</v>
      </c>
      <c r="K49" s="113">
        <f>SUM(K4)</f>
        <v>2860171.56</v>
      </c>
      <c r="L49" s="107">
        <f t="shared" si="3"/>
        <v>379610.0019908421</v>
      </c>
    </row>
    <row r="50" spans="1:12" ht="30" customHeight="1">
      <c r="A50" s="59"/>
      <c r="B50" s="38"/>
      <c r="C50" s="49"/>
      <c r="D50" s="49"/>
      <c r="E50" s="49"/>
      <c r="F50" s="49"/>
      <c r="G50" s="49"/>
      <c r="H50" s="49"/>
      <c r="I50" s="49"/>
      <c r="J50" s="49"/>
      <c r="K50" s="49"/>
      <c r="L50" s="49"/>
    </row>
    <row r="51" spans="1:12" s="41" customFormat="1" ht="20.25" customHeight="1">
      <c r="A51" s="153" t="s">
        <v>150</v>
      </c>
      <c r="B51" s="153"/>
      <c r="C51" s="153"/>
      <c r="D51" s="153"/>
      <c r="E51" s="153"/>
      <c r="F51" s="153"/>
      <c r="G51" s="153"/>
      <c r="H51" s="153"/>
      <c r="I51" s="153"/>
      <c r="J51" s="153"/>
      <c r="K51" s="153"/>
      <c r="L51" s="153"/>
    </row>
    <row r="52" spans="1:12" s="116" customFormat="1" ht="44.25" customHeight="1">
      <c r="A52" s="17" t="s">
        <v>213</v>
      </c>
      <c r="B52" s="18" t="s">
        <v>214</v>
      </c>
      <c r="C52" s="19" t="s">
        <v>217</v>
      </c>
      <c r="D52" s="19" t="s">
        <v>362</v>
      </c>
      <c r="E52" s="20" t="s">
        <v>291</v>
      </c>
      <c r="F52" s="20" t="s">
        <v>365</v>
      </c>
      <c r="G52" s="20" t="s">
        <v>353</v>
      </c>
      <c r="H52" s="20" t="s">
        <v>346</v>
      </c>
      <c r="I52" s="20" t="s">
        <v>347</v>
      </c>
      <c r="J52" s="20" t="s">
        <v>358</v>
      </c>
      <c r="K52" s="20" t="s">
        <v>355</v>
      </c>
      <c r="L52" s="20" t="s">
        <v>359</v>
      </c>
    </row>
    <row r="53" spans="1:12" s="41" customFormat="1" ht="12.75">
      <c r="A53" s="152">
        <v>1</v>
      </c>
      <c r="B53" s="152"/>
      <c r="C53" s="106">
        <v>2</v>
      </c>
      <c r="D53" s="106" t="s">
        <v>333</v>
      </c>
      <c r="E53" s="56">
        <v>3</v>
      </c>
      <c r="F53" s="56" t="s">
        <v>334</v>
      </c>
      <c r="G53" s="56">
        <v>4</v>
      </c>
      <c r="H53" s="56" t="s">
        <v>327</v>
      </c>
      <c r="I53" s="56">
        <v>5</v>
      </c>
      <c r="J53" s="56" t="s">
        <v>343</v>
      </c>
      <c r="K53" s="56">
        <v>6</v>
      </c>
      <c r="L53" s="56" t="s">
        <v>344</v>
      </c>
    </row>
    <row r="54" spans="1:12" s="41" customFormat="1" ht="20.25" customHeight="1">
      <c r="A54" s="45">
        <v>1</v>
      </c>
      <c r="B54" s="45" t="s">
        <v>151</v>
      </c>
      <c r="C54" s="37">
        <v>870933</v>
      </c>
      <c r="D54" s="37">
        <f aca="true" t="shared" si="4" ref="D54:D59">C54/7.3545</f>
        <v>118421.7825820926</v>
      </c>
      <c r="E54" s="37">
        <v>673749</v>
      </c>
      <c r="F54" s="37">
        <f aca="true" t="shared" si="5" ref="F54:F59">E54/7.3545</f>
        <v>91610.44258617173</v>
      </c>
      <c r="G54" s="37">
        <v>644975.82</v>
      </c>
      <c r="H54" s="37">
        <f aca="true" t="shared" si="6" ref="H54:H59">G54/7.5345</f>
        <v>85603.00218992632</v>
      </c>
      <c r="I54" s="37">
        <v>347280.18</v>
      </c>
      <c r="J54" s="37">
        <f aca="true" t="shared" si="7" ref="J54:J59">I54/7.5345</f>
        <v>46092.00079633685</v>
      </c>
      <c r="K54" s="37">
        <v>347280.18</v>
      </c>
      <c r="L54" s="37">
        <f aca="true" t="shared" si="8" ref="L54:L59">K54/7.5345</f>
        <v>46092.00079633685</v>
      </c>
    </row>
    <row r="55" spans="1:12" s="41" customFormat="1" ht="20.25" customHeight="1">
      <c r="A55" s="45">
        <v>2</v>
      </c>
      <c r="B55" s="45" t="s">
        <v>155</v>
      </c>
      <c r="C55" s="37">
        <v>299</v>
      </c>
      <c r="D55" s="37">
        <f t="shared" si="4"/>
        <v>40.65538105921545</v>
      </c>
      <c r="E55" s="37">
        <v>0</v>
      </c>
      <c r="F55" s="37">
        <f t="shared" si="5"/>
        <v>0</v>
      </c>
      <c r="G55" s="37">
        <v>0</v>
      </c>
      <c r="H55" s="37">
        <f t="shared" si="6"/>
        <v>0</v>
      </c>
      <c r="I55" s="37">
        <v>0</v>
      </c>
      <c r="J55" s="37">
        <f t="shared" si="7"/>
        <v>0</v>
      </c>
      <c r="K55" s="37">
        <v>0</v>
      </c>
      <c r="L55" s="37">
        <f t="shared" si="8"/>
        <v>0</v>
      </c>
    </row>
    <row r="56" spans="1:12" s="41" customFormat="1" ht="20.25" customHeight="1">
      <c r="A56" s="45">
        <v>3</v>
      </c>
      <c r="B56" s="45" t="s">
        <v>152</v>
      </c>
      <c r="C56" s="37">
        <v>12551</v>
      </c>
      <c r="D56" s="37">
        <f t="shared" si="4"/>
        <v>1706.5742062682712</v>
      </c>
      <c r="E56" s="37">
        <v>0</v>
      </c>
      <c r="F56" s="37">
        <f t="shared" si="5"/>
        <v>0</v>
      </c>
      <c r="G56" s="37">
        <v>0</v>
      </c>
      <c r="H56" s="37">
        <f t="shared" si="6"/>
        <v>0</v>
      </c>
      <c r="I56" s="37">
        <v>0</v>
      </c>
      <c r="J56" s="37">
        <f t="shared" si="7"/>
        <v>0</v>
      </c>
      <c r="K56" s="37">
        <v>0</v>
      </c>
      <c r="L56" s="37">
        <f t="shared" si="8"/>
        <v>0</v>
      </c>
    </row>
    <row r="57" spans="1:12" s="41" customFormat="1" ht="20.25" customHeight="1">
      <c r="A57" s="45">
        <v>4</v>
      </c>
      <c r="B57" s="45" t="s">
        <v>153</v>
      </c>
      <c r="C57" s="37">
        <v>5325</v>
      </c>
      <c r="D57" s="37">
        <f t="shared" si="4"/>
        <v>724.0465021415461</v>
      </c>
      <c r="E57" s="37">
        <v>19500</v>
      </c>
      <c r="F57" s="37">
        <f t="shared" si="5"/>
        <v>2651.4378951662247</v>
      </c>
      <c r="G57" s="37">
        <v>28736.58</v>
      </c>
      <c r="H57" s="37">
        <f t="shared" si="6"/>
        <v>3813.9996018315746</v>
      </c>
      <c r="I57" s="37">
        <v>28736.58</v>
      </c>
      <c r="J57" s="37">
        <f t="shared" si="7"/>
        <v>3813.9996018315746</v>
      </c>
      <c r="K57" s="37">
        <v>28736.58</v>
      </c>
      <c r="L57" s="37">
        <f t="shared" si="8"/>
        <v>3813.9996018315746</v>
      </c>
    </row>
    <row r="58" spans="1:12" s="41" customFormat="1" ht="20.25" customHeight="1">
      <c r="A58" s="45">
        <v>5</v>
      </c>
      <c r="B58" s="45" t="s">
        <v>154</v>
      </c>
      <c r="C58" s="37">
        <v>2485783</v>
      </c>
      <c r="D58" s="37">
        <f t="shared" si="4"/>
        <v>337994.8330953838</v>
      </c>
      <c r="E58" s="37">
        <v>2490379</v>
      </c>
      <c r="F58" s="37">
        <f t="shared" si="5"/>
        <v>338619.75661159836</v>
      </c>
      <c r="G58" s="37">
        <v>2487394.64</v>
      </c>
      <c r="H58" s="37">
        <f t="shared" si="6"/>
        <v>330134.0022562877</v>
      </c>
      <c r="I58" s="37">
        <v>2484154.8</v>
      </c>
      <c r="J58" s="37">
        <f t="shared" si="7"/>
        <v>329704.00159267365</v>
      </c>
      <c r="K58" s="37">
        <v>2484154.8</v>
      </c>
      <c r="L58" s="37">
        <f t="shared" si="8"/>
        <v>329704.00159267365</v>
      </c>
    </row>
    <row r="59" spans="1:12" s="44" customFormat="1" ht="20.25" customHeight="1">
      <c r="A59" s="45"/>
      <c r="B59" s="47" t="s">
        <v>156</v>
      </c>
      <c r="C59" s="48">
        <f>SUM(C54:C58)</f>
        <v>3374891</v>
      </c>
      <c r="D59" s="37">
        <f t="shared" si="4"/>
        <v>458887.8917669454</v>
      </c>
      <c r="E59" s="48">
        <f>SUM(E54:E58)</f>
        <v>3183628</v>
      </c>
      <c r="F59" s="37">
        <f t="shared" si="5"/>
        <v>432881.6370929363</v>
      </c>
      <c r="G59" s="48">
        <f>SUM(G54:G58)</f>
        <v>3161107.04</v>
      </c>
      <c r="H59" s="37">
        <f t="shared" si="6"/>
        <v>419551.00404804567</v>
      </c>
      <c r="I59" s="48">
        <f>SUM(I54:I58)</f>
        <v>2860171.5599999996</v>
      </c>
      <c r="J59" s="37">
        <f t="shared" si="7"/>
        <v>379610.00199084205</v>
      </c>
      <c r="K59" s="48">
        <f>SUM(K54:K58)</f>
        <v>2860171.5599999996</v>
      </c>
      <c r="L59" s="37">
        <f t="shared" si="8"/>
        <v>379610.00199084205</v>
      </c>
    </row>
    <row r="60" spans="1:12" s="44" customFormat="1" ht="12.75">
      <c r="A60" s="46"/>
      <c r="B60" s="39"/>
      <c r="C60" s="52"/>
      <c r="D60" s="52"/>
      <c r="E60" s="52"/>
      <c r="F60" s="52"/>
      <c r="G60" s="52"/>
      <c r="H60" s="52"/>
      <c r="I60" s="52"/>
      <c r="J60" s="52"/>
      <c r="K60" s="52"/>
      <c r="L60" s="52"/>
    </row>
  </sheetData>
  <sheetProtection/>
  <mergeCells count="4">
    <mergeCell ref="A1:L1"/>
    <mergeCell ref="A53:B53"/>
    <mergeCell ref="A51:L51"/>
    <mergeCell ref="A3:B3"/>
  </mergeCells>
  <printOptions/>
  <pageMargins left="0.7" right="0.7" top="0.75" bottom="0.75" header="0.3" footer="0.3"/>
  <pageSetup fitToHeight="4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96"/>
  <sheetViews>
    <sheetView zoomScale="90" zoomScaleNormal="90" zoomScalePageLayoutView="0" workbookViewId="0" topLeftCell="A1">
      <selection activeCell="L96" sqref="L96"/>
    </sheetView>
  </sheetViews>
  <sheetFormatPr defaultColWidth="9.140625" defaultRowHeight="12.75"/>
  <cols>
    <col min="1" max="1" width="9.28125" style="61" customWidth="1"/>
    <col min="2" max="2" width="42.28125" style="15" customWidth="1"/>
    <col min="3" max="4" width="18.421875" style="16" customWidth="1"/>
    <col min="5" max="12" width="19.00390625" style="16" customWidth="1"/>
    <col min="13" max="15" width="15.28125" style="15" customWidth="1"/>
    <col min="16" max="19" width="15.140625" style="15" customWidth="1"/>
    <col min="20" max="20" width="16.7109375" style="15" hidden="1" customWidth="1"/>
    <col min="21" max="21" width="16.421875" style="15" hidden="1" customWidth="1"/>
    <col min="22" max="22" width="12.57421875" style="15" hidden="1" customWidth="1"/>
    <col min="23" max="23" width="15.140625" style="15" customWidth="1"/>
    <col min="24" max="16384" width="9.140625" style="15" customWidth="1"/>
  </cols>
  <sheetData>
    <row r="1" spans="1:12" ht="22.5" customHeight="1">
      <c r="A1" s="157" t="s">
        <v>367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</row>
    <row r="2" spans="1:12" s="53" customFormat="1" ht="38.25">
      <c r="A2" s="58" t="s">
        <v>81</v>
      </c>
      <c r="B2" s="18" t="s">
        <v>69</v>
      </c>
      <c r="C2" s="19" t="s">
        <v>356</v>
      </c>
      <c r="D2" s="19" t="s">
        <v>351</v>
      </c>
      <c r="E2" s="20" t="s">
        <v>357</v>
      </c>
      <c r="F2" s="20" t="s">
        <v>370</v>
      </c>
      <c r="G2" s="20" t="s">
        <v>345</v>
      </c>
      <c r="H2" s="20" t="s">
        <v>346</v>
      </c>
      <c r="I2" s="20" t="s">
        <v>371</v>
      </c>
      <c r="J2" s="20" t="s">
        <v>358</v>
      </c>
      <c r="K2" s="20" t="s">
        <v>349</v>
      </c>
      <c r="L2" s="20" t="s">
        <v>372</v>
      </c>
    </row>
    <row r="3" spans="1:12" s="57" customFormat="1" ht="12.75">
      <c r="A3" s="158">
        <v>1</v>
      </c>
      <c r="B3" s="159"/>
      <c r="C3" s="22">
        <v>2</v>
      </c>
      <c r="D3" s="22" t="s">
        <v>333</v>
      </c>
      <c r="E3" s="23">
        <v>3</v>
      </c>
      <c r="F3" s="23" t="s">
        <v>334</v>
      </c>
      <c r="G3" s="23">
        <v>4</v>
      </c>
      <c r="H3" s="23" t="s">
        <v>327</v>
      </c>
      <c r="I3" s="23">
        <v>5</v>
      </c>
      <c r="J3" s="23" t="s">
        <v>343</v>
      </c>
      <c r="K3" s="23">
        <v>6</v>
      </c>
      <c r="L3" s="23" t="s">
        <v>344</v>
      </c>
    </row>
    <row r="4" spans="1:12" ht="12.75">
      <c r="A4" s="78">
        <v>3</v>
      </c>
      <c r="B4" s="82" t="s">
        <v>315</v>
      </c>
      <c r="C4" s="75">
        <f>SUM(C5,C15,C47,C56)</f>
        <v>2908076</v>
      </c>
      <c r="D4" s="75">
        <f>C4/7.5345</f>
        <v>385968.01380317204</v>
      </c>
      <c r="E4" s="75">
        <f>SUM(E5,E15,E47,E56)</f>
        <v>3175528</v>
      </c>
      <c r="F4" s="75">
        <f>E4/7.5345</f>
        <v>421464.9943592806</v>
      </c>
      <c r="G4" s="75">
        <f>SUM(G5,G15,G47,G56)</f>
        <v>3152336.87</v>
      </c>
      <c r="H4" s="75">
        <f>G4/7.5345</f>
        <v>418387.00245537196</v>
      </c>
      <c r="I4" s="75">
        <f>SUM(I5,I15,I47,I56)</f>
        <v>2853058.98</v>
      </c>
      <c r="J4" s="75">
        <f>I4/7.5345</f>
        <v>378666.0003981684</v>
      </c>
      <c r="K4" s="75">
        <f>SUM(K5,K15,K47,K56)</f>
        <v>2853058.98</v>
      </c>
      <c r="L4" s="75">
        <f>K4/7.5345</f>
        <v>378666.0003981684</v>
      </c>
    </row>
    <row r="5" spans="1:12" ht="12.75">
      <c r="A5" s="25">
        <v>31</v>
      </c>
      <c r="B5" s="54" t="s">
        <v>82</v>
      </c>
      <c r="C5" s="27">
        <f>SUM(C6,C10,C12)</f>
        <v>2324593</v>
      </c>
      <c r="D5" s="141">
        <f aca="true" t="shared" si="0" ref="D5:D68">C5/7.5345</f>
        <v>308526.5113809808</v>
      </c>
      <c r="E5" s="27">
        <f>SUM(E6,E10,E12)</f>
        <v>2374617</v>
      </c>
      <c r="F5" s="141">
        <f aca="true" t="shared" si="1" ref="F5:F68">E5/7.5345</f>
        <v>315165.83714911406</v>
      </c>
      <c r="G5" s="27">
        <f>SUM(G6,G10,G12)</f>
        <v>2455772.3400000003</v>
      </c>
      <c r="H5" s="141">
        <f aca="true" t="shared" si="2" ref="H5:H68">G5/7.5345</f>
        <v>325937.00179175794</v>
      </c>
      <c r="I5" s="141">
        <v>2182624.07</v>
      </c>
      <c r="J5" s="141">
        <f>I5/7.5345</f>
        <v>289683.99628376134</v>
      </c>
      <c r="K5" s="27">
        <v>2182624.07</v>
      </c>
      <c r="L5" s="141">
        <f>K5/7.5345</f>
        <v>289683.99628376134</v>
      </c>
    </row>
    <row r="6" spans="1:12" ht="12.75">
      <c r="A6" s="25">
        <v>311</v>
      </c>
      <c r="B6" s="54" t="s">
        <v>83</v>
      </c>
      <c r="C6" s="27">
        <f>SUM(C7:C9)</f>
        <v>1898293</v>
      </c>
      <c r="D6" s="141">
        <f t="shared" si="0"/>
        <v>251946.77815382573</v>
      </c>
      <c r="E6" s="27">
        <v>1971315</v>
      </c>
      <c r="F6" s="141">
        <f t="shared" si="1"/>
        <v>261638.46306987855</v>
      </c>
      <c r="G6" s="27">
        <f>SUM(G7:G9)</f>
        <v>2020037.1400000001</v>
      </c>
      <c r="H6" s="141">
        <f t="shared" si="2"/>
        <v>268105.0023226492</v>
      </c>
      <c r="I6" s="141"/>
      <c r="J6" s="141"/>
      <c r="K6" s="27"/>
      <c r="L6" s="141"/>
    </row>
    <row r="7" spans="1:12" ht="12.75">
      <c r="A7" s="29">
        <v>3111</v>
      </c>
      <c r="B7" s="30" t="s">
        <v>84</v>
      </c>
      <c r="C7" s="31">
        <v>1830011</v>
      </c>
      <c r="D7" s="142">
        <f t="shared" si="0"/>
        <v>242884.1993496582</v>
      </c>
      <c r="E7" s="31"/>
      <c r="F7" s="142">
        <f t="shared" si="1"/>
        <v>0</v>
      </c>
      <c r="G7" s="31">
        <v>1955037.01</v>
      </c>
      <c r="H7" s="142">
        <f t="shared" si="2"/>
        <v>259478.00252173335</v>
      </c>
      <c r="I7" s="141"/>
      <c r="J7" s="141"/>
      <c r="K7" s="31"/>
      <c r="L7" s="141"/>
    </row>
    <row r="8" spans="1:12" ht="12.75">
      <c r="A8" s="29">
        <v>3113</v>
      </c>
      <c r="B8" s="30" t="s">
        <v>130</v>
      </c>
      <c r="C8" s="31">
        <v>20877</v>
      </c>
      <c r="D8" s="142">
        <f t="shared" si="0"/>
        <v>2770.854071272148</v>
      </c>
      <c r="E8" s="31"/>
      <c r="F8" s="142">
        <f t="shared" si="1"/>
        <v>0</v>
      </c>
      <c r="G8" s="31">
        <v>19996.57</v>
      </c>
      <c r="H8" s="142">
        <f t="shared" si="2"/>
        <v>2654.0009290596586</v>
      </c>
      <c r="I8" s="141"/>
      <c r="J8" s="141"/>
      <c r="K8" s="31"/>
      <c r="L8" s="141"/>
    </row>
    <row r="9" spans="1:12" ht="12.75">
      <c r="A9" s="29">
        <v>3114</v>
      </c>
      <c r="B9" s="30" t="s">
        <v>131</v>
      </c>
      <c r="C9" s="31">
        <v>47405</v>
      </c>
      <c r="D9" s="142">
        <f t="shared" si="0"/>
        <v>6291.724732895348</v>
      </c>
      <c r="E9" s="31"/>
      <c r="F9" s="142">
        <f t="shared" si="1"/>
        <v>0</v>
      </c>
      <c r="G9" s="31">
        <v>45003.56</v>
      </c>
      <c r="H9" s="142">
        <f t="shared" si="2"/>
        <v>5972.998871856128</v>
      </c>
      <c r="I9" s="141"/>
      <c r="J9" s="141"/>
      <c r="K9" s="31"/>
      <c r="L9" s="141"/>
    </row>
    <row r="10" spans="1:12" ht="12.75">
      <c r="A10" s="25">
        <v>312</v>
      </c>
      <c r="B10" s="54" t="s">
        <v>85</v>
      </c>
      <c r="C10" s="27">
        <v>112481</v>
      </c>
      <c r="D10" s="141">
        <f t="shared" si="0"/>
        <v>14928.794213285551</v>
      </c>
      <c r="E10" s="27">
        <v>94000</v>
      </c>
      <c r="F10" s="141">
        <f t="shared" si="1"/>
        <v>12475.943990974849</v>
      </c>
      <c r="G10" s="27">
        <v>99997.89</v>
      </c>
      <c r="H10" s="141">
        <f t="shared" si="2"/>
        <v>13272.00079633685</v>
      </c>
      <c r="I10" s="141"/>
      <c r="J10" s="141"/>
      <c r="K10" s="27"/>
      <c r="L10" s="141"/>
    </row>
    <row r="11" spans="1:12" ht="12.75">
      <c r="A11" s="29" t="s">
        <v>4</v>
      </c>
      <c r="B11" s="55" t="s">
        <v>85</v>
      </c>
      <c r="C11" s="31">
        <v>112481</v>
      </c>
      <c r="D11" s="142">
        <f t="shared" si="0"/>
        <v>14928.794213285551</v>
      </c>
      <c r="E11" s="31"/>
      <c r="F11" s="142">
        <f t="shared" si="1"/>
        <v>0</v>
      </c>
      <c r="G11" s="31">
        <v>99997.89</v>
      </c>
      <c r="H11" s="142">
        <f t="shared" si="2"/>
        <v>13272.00079633685</v>
      </c>
      <c r="I11" s="141"/>
      <c r="J11" s="141"/>
      <c r="K11" s="31"/>
      <c r="L11" s="141"/>
    </row>
    <row r="12" spans="1:12" ht="12.75">
      <c r="A12" s="25">
        <v>313</v>
      </c>
      <c r="B12" s="54" t="s">
        <v>86</v>
      </c>
      <c r="C12" s="27">
        <f>SUM(C13,C14)</f>
        <v>313819</v>
      </c>
      <c r="D12" s="141">
        <f t="shared" si="0"/>
        <v>41650.93901386953</v>
      </c>
      <c r="E12" s="27">
        <v>309302</v>
      </c>
      <c r="F12" s="141">
        <f t="shared" si="1"/>
        <v>41051.43008826066</v>
      </c>
      <c r="G12" s="27">
        <f>SUM(G13:G14)</f>
        <v>335737.31</v>
      </c>
      <c r="H12" s="141">
        <f t="shared" si="2"/>
        <v>44559.998672771915</v>
      </c>
      <c r="I12" s="141"/>
      <c r="J12" s="141"/>
      <c r="K12" s="27"/>
      <c r="L12" s="141"/>
    </row>
    <row r="13" spans="1:12" ht="12.75">
      <c r="A13" s="29">
        <v>3132</v>
      </c>
      <c r="B13" s="55" t="s">
        <v>87</v>
      </c>
      <c r="C13" s="31">
        <v>313515</v>
      </c>
      <c r="D13" s="142">
        <f t="shared" si="0"/>
        <v>41610.59128011148</v>
      </c>
      <c r="E13" s="31"/>
      <c r="F13" s="142">
        <f t="shared" si="1"/>
        <v>0</v>
      </c>
      <c r="G13" s="31">
        <v>334735.22</v>
      </c>
      <c r="H13" s="142">
        <f t="shared" si="2"/>
        <v>44426.998473687694</v>
      </c>
      <c r="I13" s="141"/>
      <c r="J13" s="141"/>
      <c r="K13" s="31"/>
      <c r="L13" s="141"/>
    </row>
    <row r="14" spans="1:12" ht="25.5">
      <c r="A14" s="29">
        <v>3133</v>
      </c>
      <c r="B14" s="55" t="s">
        <v>88</v>
      </c>
      <c r="C14" s="31">
        <v>304</v>
      </c>
      <c r="D14" s="142">
        <f t="shared" si="0"/>
        <v>40.34773375804632</v>
      </c>
      <c r="E14" s="31"/>
      <c r="F14" s="142">
        <f t="shared" si="1"/>
        <v>0</v>
      </c>
      <c r="G14" s="31">
        <v>1002.09</v>
      </c>
      <c r="H14" s="142">
        <f t="shared" si="2"/>
        <v>133.00019908421262</v>
      </c>
      <c r="I14" s="141"/>
      <c r="J14" s="141"/>
      <c r="K14" s="31"/>
      <c r="L14" s="141"/>
    </row>
    <row r="15" spans="1:12" ht="12.75">
      <c r="A15" s="25">
        <v>32</v>
      </c>
      <c r="B15" s="54" t="s">
        <v>89</v>
      </c>
      <c r="C15" s="27">
        <f>SUM(C16,C21,C28,C40)</f>
        <v>328917</v>
      </c>
      <c r="D15" s="141">
        <f t="shared" si="0"/>
        <v>43654.78797531356</v>
      </c>
      <c r="E15" s="27">
        <v>465895</v>
      </c>
      <c r="F15" s="141">
        <f t="shared" si="1"/>
        <v>61834.8928263322</v>
      </c>
      <c r="G15" s="27">
        <f>SUM(G16,G21,G28,G40)</f>
        <v>372641.32</v>
      </c>
      <c r="H15" s="141">
        <f t="shared" si="2"/>
        <v>49458.00252173336</v>
      </c>
      <c r="I15" s="141">
        <v>346511.7</v>
      </c>
      <c r="J15" s="141">
        <f>I15/7.5345</f>
        <v>45990.00597252638</v>
      </c>
      <c r="K15" s="27">
        <v>346511.7</v>
      </c>
      <c r="L15" s="141">
        <f>K15/7.5345</f>
        <v>45990.00597252638</v>
      </c>
    </row>
    <row r="16" spans="1:12" ht="12.75">
      <c r="A16" s="25">
        <v>321</v>
      </c>
      <c r="B16" s="54" t="s">
        <v>90</v>
      </c>
      <c r="C16" s="27">
        <f>SUM(C17:C20)</f>
        <v>104121</v>
      </c>
      <c r="D16" s="141">
        <f t="shared" si="0"/>
        <v>13819.23153493928</v>
      </c>
      <c r="E16" s="27">
        <v>103298</v>
      </c>
      <c r="F16" s="141">
        <f t="shared" si="1"/>
        <v>13710.00066361404</v>
      </c>
      <c r="G16" s="27">
        <f>SUM(G17:G20)</f>
        <v>112881.84999999999</v>
      </c>
      <c r="H16" s="141">
        <f t="shared" si="2"/>
        <v>14981.996151038555</v>
      </c>
      <c r="I16" s="141"/>
      <c r="J16" s="141"/>
      <c r="K16" s="27"/>
      <c r="L16" s="141"/>
    </row>
    <row r="17" spans="1:12" ht="12.75">
      <c r="A17" s="29" t="s">
        <v>8</v>
      </c>
      <c r="B17" s="55" t="s">
        <v>91</v>
      </c>
      <c r="C17" s="31">
        <v>7558</v>
      </c>
      <c r="D17" s="142">
        <f t="shared" si="0"/>
        <v>1003.1189859977436</v>
      </c>
      <c r="E17" s="31"/>
      <c r="F17" s="142">
        <f t="shared" si="1"/>
        <v>0</v>
      </c>
      <c r="G17" s="31">
        <v>6110.46</v>
      </c>
      <c r="H17" s="142">
        <f t="shared" si="2"/>
        <v>810.9974119052358</v>
      </c>
      <c r="I17" s="141"/>
      <c r="J17" s="141"/>
      <c r="K17" s="31"/>
      <c r="L17" s="141"/>
    </row>
    <row r="18" spans="1:12" ht="25.5">
      <c r="A18" s="29" t="s">
        <v>7</v>
      </c>
      <c r="B18" s="55" t="s">
        <v>92</v>
      </c>
      <c r="C18" s="31">
        <v>93913</v>
      </c>
      <c r="D18" s="142">
        <f t="shared" si="0"/>
        <v>12464.397106642777</v>
      </c>
      <c r="E18" s="31"/>
      <c r="F18" s="142">
        <f t="shared" si="1"/>
        <v>0</v>
      </c>
      <c r="G18" s="31">
        <v>105912.43</v>
      </c>
      <c r="H18" s="142">
        <f t="shared" si="2"/>
        <v>14056.995155617491</v>
      </c>
      <c r="I18" s="141"/>
      <c r="J18" s="141"/>
      <c r="K18" s="31"/>
      <c r="L18" s="141"/>
    </row>
    <row r="19" spans="1:12" ht="12.75">
      <c r="A19" s="29">
        <v>3213</v>
      </c>
      <c r="B19" s="55" t="s">
        <v>93</v>
      </c>
      <c r="C19" s="31">
        <v>2650</v>
      </c>
      <c r="D19" s="142">
        <f t="shared" si="0"/>
        <v>351.715442298759</v>
      </c>
      <c r="E19" s="31"/>
      <c r="F19" s="142">
        <f t="shared" si="1"/>
        <v>0</v>
      </c>
      <c r="G19" s="31">
        <v>610.31</v>
      </c>
      <c r="H19" s="142">
        <f t="shared" si="2"/>
        <v>81.00205720353041</v>
      </c>
      <c r="I19" s="141"/>
      <c r="J19" s="141"/>
      <c r="K19" s="31"/>
      <c r="L19" s="141"/>
    </row>
    <row r="20" spans="1:12" ht="12.75">
      <c r="A20" s="29">
        <v>3214</v>
      </c>
      <c r="B20" s="55" t="s">
        <v>219</v>
      </c>
      <c r="C20" s="31">
        <v>0</v>
      </c>
      <c r="D20" s="142">
        <f t="shared" si="0"/>
        <v>0</v>
      </c>
      <c r="E20" s="31"/>
      <c r="F20" s="142">
        <f t="shared" si="1"/>
        <v>0</v>
      </c>
      <c r="G20" s="31">
        <v>248.65</v>
      </c>
      <c r="H20" s="142">
        <f t="shared" si="2"/>
        <v>33.00152631229677</v>
      </c>
      <c r="I20" s="141"/>
      <c r="J20" s="141"/>
      <c r="K20" s="31"/>
      <c r="L20" s="141"/>
    </row>
    <row r="21" spans="1:12" ht="12.75">
      <c r="A21" s="25">
        <v>322</v>
      </c>
      <c r="B21" s="54" t="s">
        <v>94</v>
      </c>
      <c r="C21" s="27">
        <f>SUM(C22:C27)</f>
        <v>65410</v>
      </c>
      <c r="D21" s="141">
        <f t="shared" si="0"/>
        <v>8681.39889840069</v>
      </c>
      <c r="E21" s="27">
        <v>112351</v>
      </c>
      <c r="F21" s="141">
        <f t="shared" si="1"/>
        <v>14911.540248191652</v>
      </c>
      <c r="G21" s="27">
        <f>SUM(G22:G27)</f>
        <v>130279.09000000001</v>
      </c>
      <c r="H21" s="141">
        <f t="shared" si="2"/>
        <v>17291.006702501825</v>
      </c>
      <c r="I21" s="141"/>
      <c r="J21" s="141"/>
      <c r="K21" s="27"/>
      <c r="L21" s="141"/>
    </row>
    <row r="22" spans="1:12" ht="12.75">
      <c r="A22" s="29" t="s">
        <v>46</v>
      </c>
      <c r="B22" s="55" t="s">
        <v>95</v>
      </c>
      <c r="C22" s="31">
        <v>24270</v>
      </c>
      <c r="D22" s="142">
        <f t="shared" si="0"/>
        <v>3221.182560222974</v>
      </c>
      <c r="E22" s="31"/>
      <c r="F22" s="142">
        <f t="shared" si="1"/>
        <v>0</v>
      </c>
      <c r="G22" s="31">
        <v>28276.98</v>
      </c>
      <c r="H22" s="142">
        <f t="shared" si="2"/>
        <v>3753.0001990842125</v>
      </c>
      <c r="I22" s="141"/>
      <c r="J22" s="141"/>
      <c r="K22" s="31"/>
      <c r="L22" s="141"/>
    </row>
    <row r="23" spans="1:12" ht="12.75">
      <c r="A23" s="29">
        <v>3222</v>
      </c>
      <c r="B23" s="55" t="s">
        <v>96</v>
      </c>
      <c r="C23" s="31">
        <v>5870</v>
      </c>
      <c r="D23" s="142">
        <f t="shared" si="0"/>
        <v>779.0828853938549</v>
      </c>
      <c r="E23" s="31"/>
      <c r="F23" s="142">
        <f t="shared" si="1"/>
        <v>0</v>
      </c>
      <c r="G23" s="31">
        <v>30838.73</v>
      </c>
      <c r="H23" s="142">
        <f t="shared" si="2"/>
        <v>4093.002853540381</v>
      </c>
      <c r="I23" s="141"/>
      <c r="J23" s="141"/>
      <c r="K23" s="31"/>
      <c r="L23" s="141"/>
    </row>
    <row r="24" spans="1:12" ht="12.75">
      <c r="A24" s="29" t="s">
        <v>43</v>
      </c>
      <c r="B24" s="55" t="s">
        <v>97</v>
      </c>
      <c r="C24" s="31">
        <v>32113</v>
      </c>
      <c r="D24" s="142">
        <f t="shared" si="0"/>
        <v>4262.127546618886</v>
      </c>
      <c r="E24" s="31"/>
      <c r="F24" s="142">
        <f t="shared" si="1"/>
        <v>0</v>
      </c>
      <c r="G24" s="31">
        <v>67448.85</v>
      </c>
      <c r="H24" s="142">
        <f t="shared" si="2"/>
        <v>8952.000796336852</v>
      </c>
      <c r="I24" s="141"/>
      <c r="J24" s="141"/>
      <c r="K24" s="31"/>
      <c r="L24" s="141"/>
    </row>
    <row r="25" spans="1:12" ht="25.5">
      <c r="A25" s="29" t="s">
        <v>48</v>
      </c>
      <c r="B25" s="55" t="s">
        <v>98</v>
      </c>
      <c r="C25" s="31">
        <v>150</v>
      </c>
      <c r="D25" s="142">
        <f t="shared" si="0"/>
        <v>19.908421262193908</v>
      </c>
      <c r="E25" s="31"/>
      <c r="F25" s="142">
        <f t="shared" si="1"/>
        <v>0</v>
      </c>
      <c r="G25" s="31">
        <v>301.38</v>
      </c>
      <c r="H25" s="142">
        <f t="shared" si="2"/>
        <v>40</v>
      </c>
      <c r="I25" s="141"/>
      <c r="J25" s="141"/>
      <c r="K25" s="31"/>
      <c r="L25" s="141"/>
    </row>
    <row r="26" spans="1:12" ht="12.75">
      <c r="A26" s="29">
        <v>3225</v>
      </c>
      <c r="B26" s="55" t="s">
        <v>99</v>
      </c>
      <c r="C26" s="31">
        <v>3007</v>
      </c>
      <c r="D26" s="142">
        <f t="shared" si="0"/>
        <v>399.09748490278054</v>
      </c>
      <c r="E26" s="31"/>
      <c r="F26" s="142">
        <f t="shared" si="1"/>
        <v>0</v>
      </c>
      <c r="G26" s="31">
        <v>2908.33</v>
      </c>
      <c r="H26" s="142">
        <f t="shared" si="2"/>
        <v>386.00172539650936</v>
      </c>
      <c r="I26" s="141"/>
      <c r="J26" s="141"/>
      <c r="K26" s="31"/>
      <c r="L26" s="141"/>
    </row>
    <row r="27" spans="1:12" ht="12.75">
      <c r="A27" s="29">
        <v>3227</v>
      </c>
      <c r="B27" s="55" t="s">
        <v>100</v>
      </c>
      <c r="C27" s="31">
        <v>0</v>
      </c>
      <c r="D27" s="142">
        <f t="shared" si="0"/>
        <v>0</v>
      </c>
      <c r="E27" s="31"/>
      <c r="F27" s="142">
        <f t="shared" si="1"/>
        <v>0</v>
      </c>
      <c r="G27" s="31">
        <v>504.82</v>
      </c>
      <c r="H27" s="142">
        <f t="shared" si="2"/>
        <v>67.00112814387153</v>
      </c>
      <c r="I27" s="141"/>
      <c r="J27" s="141"/>
      <c r="K27" s="31"/>
      <c r="L27" s="141"/>
    </row>
    <row r="28" spans="1:12" ht="12.75">
      <c r="A28" s="25">
        <v>323</v>
      </c>
      <c r="B28" s="54" t="s">
        <v>101</v>
      </c>
      <c r="C28" s="27">
        <f>SUM(C29:C37)</f>
        <v>76404</v>
      </c>
      <c r="D28" s="141">
        <f t="shared" si="0"/>
        <v>10140.553454111088</v>
      </c>
      <c r="E28" s="27">
        <v>129267</v>
      </c>
      <c r="F28" s="141">
        <f t="shared" si="1"/>
        <v>17156.679275333467</v>
      </c>
      <c r="G28" s="27">
        <f>SUM(G29:G37)</f>
        <v>27312.56</v>
      </c>
      <c r="H28" s="141">
        <f t="shared" si="2"/>
        <v>3624.999668192979</v>
      </c>
      <c r="I28" s="141"/>
      <c r="J28" s="141"/>
      <c r="K28" s="27"/>
      <c r="L28" s="141"/>
    </row>
    <row r="29" spans="1:12" ht="12.75">
      <c r="A29" s="29" t="s">
        <v>52</v>
      </c>
      <c r="B29" s="55" t="s">
        <v>102</v>
      </c>
      <c r="C29" s="31">
        <v>7196</v>
      </c>
      <c r="D29" s="142">
        <f t="shared" si="0"/>
        <v>955.073329351649</v>
      </c>
      <c r="E29" s="31"/>
      <c r="F29" s="142">
        <f t="shared" si="1"/>
        <v>0</v>
      </c>
      <c r="G29" s="31">
        <v>6102.96</v>
      </c>
      <c r="H29" s="142">
        <f t="shared" si="2"/>
        <v>810.0019908421261</v>
      </c>
      <c r="I29" s="141"/>
      <c r="J29" s="141"/>
      <c r="K29" s="31"/>
      <c r="L29" s="141"/>
    </row>
    <row r="30" spans="1:12" ht="12.75">
      <c r="A30" s="29" t="s">
        <v>22</v>
      </c>
      <c r="B30" s="55" t="s">
        <v>103</v>
      </c>
      <c r="C30" s="31">
        <v>10026</v>
      </c>
      <c r="D30" s="142">
        <f t="shared" si="0"/>
        <v>1330.6788771650408</v>
      </c>
      <c r="E30" s="31"/>
      <c r="F30" s="142">
        <f t="shared" si="1"/>
        <v>0</v>
      </c>
      <c r="G30" s="31">
        <v>3059.01</v>
      </c>
      <c r="H30" s="142">
        <f t="shared" si="2"/>
        <v>406.00039816842525</v>
      </c>
      <c r="I30" s="141"/>
      <c r="J30" s="141"/>
      <c r="K30" s="31"/>
      <c r="L30" s="141"/>
    </row>
    <row r="31" spans="1:12" ht="12.75">
      <c r="A31" s="29">
        <v>3233</v>
      </c>
      <c r="B31" s="55" t="s">
        <v>139</v>
      </c>
      <c r="C31" s="31">
        <v>0</v>
      </c>
      <c r="D31" s="142">
        <f t="shared" si="0"/>
        <v>0</v>
      </c>
      <c r="E31" s="31"/>
      <c r="F31" s="142">
        <f t="shared" si="1"/>
        <v>0</v>
      </c>
      <c r="G31" s="31">
        <v>52.75</v>
      </c>
      <c r="H31" s="142">
        <f t="shared" si="2"/>
        <v>7.001128143871524</v>
      </c>
      <c r="I31" s="141"/>
      <c r="J31" s="141"/>
      <c r="K31" s="31"/>
      <c r="L31" s="141"/>
    </row>
    <row r="32" spans="1:12" ht="12.75">
      <c r="A32" s="29" t="s">
        <v>41</v>
      </c>
      <c r="B32" s="55" t="s">
        <v>104</v>
      </c>
      <c r="C32" s="31">
        <v>4178</v>
      </c>
      <c r="D32" s="142">
        <f t="shared" si="0"/>
        <v>554.5158935563077</v>
      </c>
      <c r="E32" s="31"/>
      <c r="F32" s="142">
        <f t="shared" si="1"/>
        <v>0</v>
      </c>
      <c r="G32" s="31">
        <v>2539.14</v>
      </c>
      <c r="H32" s="142">
        <f t="shared" si="2"/>
        <v>337.00179175791357</v>
      </c>
      <c r="I32" s="141"/>
      <c r="J32" s="141"/>
      <c r="K32" s="31"/>
      <c r="L32" s="141"/>
    </row>
    <row r="33" spans="1:12" ht="12.75">
      <c r="A33" s="29">
        <v>3235</v>
      </c>
      <c r="B33" s="55" t="s">
        <v>105</v>
      </c>
      <c r="C33" s="31">
        <v>0</v>
      </c>
      <c r="D33" s="142">
        <f t="shared" si="0"/>
        <v>0</v>
      </c>
      <c r="E33" s="31"/>
      <c r="F33" s="142">
        <f t="shared" si="1"/>
        <v>0</v>
      </c>
      <c r="G33" s="31">
        <v>0</v>
      </c>
      <c r="H33" s="142">
        <f t="shared" si="2"/>
        <v>0</v>
      </c>
      <c r="I33" s="141"/>
      <c r="J33" s="141"/>
      <c r="K33" s="31"/>
      <c r="L33" s="141"/>
    </row>
    <row r="34" spans="1:12" ht="12.75">
      <c r="A34" s="29">
        <v>3236</v>
      </c>
      <c r="B34" s="55" t="s">
        <v>106</v>
      </c>
      <c r="C34" s="31">
        <v>9080</v>
      </c>
      <c r="D34" s="142">
        <f t="shared" si="0"/>
        <v>1205.1231004048045</v>
      </c>
      <c r="E34" s="31"/>
      <c r="F34" s="142">
        <f t="shared" si="1"/>
        <v>0</v>
      </c>
      <c r="G34" s="31">
        <v>8566.73</v>
      </c>
      <c r="H34" s="142">
        <f t="shared" si="2"/>
        <v>1137.0004645298293</v>
      </c>
      <c r="I34" s="141"/>
      <c r="J34" s="141"/>
      <c r="K34" s="31"/>
      <c r="L34" s="141"/>
    </row>
    <row r="35" spans="1:12" ht="12.75">
      <c r="A35" s="29">
        <v>3237</v>
      </c>
      <c r="B35" s="55" t="s">
        <v>107</v>
      </c>
      <c r="C35" s="31">
        <v>38692</v>
      </c>
      <c r="D35" s="142">
        <f t="shared" si="0"/>
        <v>5135.310903178711</v>
      </c>
      <c r="E35" s="31"/>
      <c r="F35" s="142">
        <f t="shared" si="1"/>
        <v>0</v>
      </c>
      <c r="G35" s="31">
        <v>2584.26</v>
      </c>
      <c r="H35" s="142">
        <f t="shared" si="2"/>
        <v>342.99024487358156</v>
      </c>
      <c r="I35" s="141"/>
      <c r="J35" s="141"/>
      <c r="K35" s="31"/>
      <c r="L35" s="141"/>
    </row>
    <row r="36" spans="1:12" ht="12.75">
      <c r="A36" s="29" t="s">
        <v>28</v>
      </c>
      <c r="B36" s="55" t="s">
        <v>108</v>
      </c>
      <c r="C36" s="31">
        <v>4575</v>
      </c>
      <c r="D36" s="142">
        <f t="shared" si="0"/>
        <v>607.2068484969142</v>
      </c>
      <c r="E36" s="31"/>
      <c r="F36" s="142">
        <f t="shared" si="1"/>
        <v>0</v>
      </c>
      <c r="G36" s="31">
        <v>3797.4</v>
      </c>
      <c r="H36" s="142">
        <f t="shared" si="2"/>
        <v>504.00159267370094</v>
      </c>
      <c r="I36" s="141"/>
      <c r="J36" s="141"/>
      <c r="K36" s="31"/>
      <c r="L36" s="141"/>
    </row>
    <row r="37" spans="1:12" ht="12.75">
      <c r="A37" s="29" t="s">
        <v>20</v>
      </c>
      <c r="B37" s="55" t="s">
        <v>109</v>
      </c>
      <c r="C37" s="31">
        <v>2657</v>
      </c>
      <c r="D37" s="142">
        <f t="shared" si="0"/>
        <v>352.6445019576614</v>
      </c>
      <c r="E37" s="31"/>
      <c r="F37" s="142">
        <f t="shared" si="1"/>
        <v>0</v>
      </c>
      <c r="G37" s="31">
        <v>610.31</v>
      </c>
      <c r="H37" s="141">
        <f t="shared" si="2"/>
        <v>81.00205720353041</v>
      </c>
      <c r="I37" s="141"/>
      <c r="J37" s="141"/>
      <c r="K37" s="31"/>
      <c r="L37" s="141"/>
    </row>
    <row r="38" spans="1:12" ht="25.5">
      <c r="A38" s="25">
        <v>324</v>
      </c>
      <c r="B38" s="54" t="s">
        <v>110</v>
      </c>
      <c r="C38" s="27">
        <f>SUM(C39)</f>
        <v>0</v>
      </c>
      <c r="D38" s="141">
        <f t="shared" si="0"/>
        <v>0</v>
      </c>
      <c r="E38" s="27">
        <f>SUM(E39)</f>
        <v>0</v>
      </c>
      <c r="F38" s="141">
        <f t="shared" si="1"/>
        <v>0</v>
      </c>
      <c r="G38" s="27">
        <v>0</v>
      </c>
      <c r="H38" s="141">
        <f t="shared" si="2"/>
        <v>0</v>
      </c>
      <c r="I38" s="141"/>
      <c r="J38" s="141"/>
      <c r="K38" s="27"/>
      <c r="L38" s="141"/>
    </row>
    <row r="39" spans="1:12" ht="25.5">
      <c r="A39" s="29">
        <v>3241</v>
      </c>
      <c r="B39" s="55" t="s">
        <v>110</v>
      </c>
      <c r="C39" s="31">
        <v>0</v>
      </c>
      <c r="D39" s="142">
        <f t="shared" si="0"/>
        <v>0</v>
      </c>
      <c r="E39" s="31"/>
      <c r="F39" s="142">
        <f t="shared" si="1"/>
        <v>0</v>
      </c>
      <c r="G39" s="31">
        <v>0</v>
      </c>
      <c r="H39" s="141">
        <f t="shared" si="2"/>
        <v>0</v>
      </c>
      <c r="I39" s="141"/>
      <c r="J39" s="141"/>
      <c r="K39" s="31"/>
      <c r="L39" s="141"/>
    </row>
    <row r="40" spans="1:12" ht="12.75">
      <c r="A40" s="25">
        <v>329</v>
      </c>
      <c r="B40" s="54" t="s">
        <v>111</v>
      </c>
      <c r="C40" s="27">
        <f>SUM(C41:C46)</f>
        <v>82982</v>
      </c>
      <c r="D40" s="141">
        <f t="shared" si="0"/>
        <v>11013.604087862499</v>
      </c>
      <c r="E40" s="27">
        <v>120979</v>
      </c>
      <c r="F40" s="141">
        <f t="shared" si="1"/>
        <v>16056.672639193044</v>
      </c>
      <c r="G40" s="27">
        <f>SUM(G41:G46)</f>
        <v>102167.82</v>
      </c>
      <c r="H40" s="141">
        <f t="shared" si="2"/>
        <v>13560</v>
      </c>
      <c r="I40" s="141"/>
      <c r="J40" s="141"/>
      <c r="K40" s="27"/>
      <c r="L40" s="141"/>
    </row>
    <row r="41" spans="1:12" ht="12.75">
      <c r="A41" s="29">
        <v>3292</v>
      </c>
      <c r="B41" s="55" t="s">
        <v>112</v>
      </c>
      <c r="C41" s="31">
        <v>3923</v>
      </c>
      <c r="D41" s="142">
        <f t="shared" si="0"/>
        <v>520.6715774105779</v>
      </c>
      <c r="E41" s="31"/>
      <c r="F41" s="142">
        <f t="shared" si="1"/>
        <v>0</v>
      </c>
      <c r="G41" s="31">
        <v>4302.2</v>
      </c>
      <c r="H41" s="142">
        <f t="shared" si="2"/>
        <v>571.0000663614042</v>
      </c>
      <c r="I41" s="141"/>
      <c r="J41" s="141"/>
      <c r="K41" s="31"/>
      <c r="L41" s="141"/>
    </row>
    <row r="42" spans="1:12" ht="12.75">
      <c r="A42" s="29" t="s">
        <v>129</v>
      </c>
      <c r="B42" s="55" t="s">
        <v>113</v>
      </c>
      <c r="C42" s="31">
        <v>1083</v>
      </c>
      <c r="D42" s="142">
        <f t="shared" si="0"/>
        <v>143.73880151304002</v>
      </c>
      <c r="E42" s="31"/>
      <c r="F42" s="142">
        <f t="shared" si="1"/>
        <v>0</v>
      </c>
      <c r="G42" s="31">
        <v>158.24</v>
      </c>
      <c r="H42" s="142">
        <f t="shared" si="2"/>
        <v>21.002057203530427</v>
      </c>
      <c r="I42" s="141"/>
      <c r="J42" s="141"/>
      <c r="K42" s="31"/>
      <c r="L42" s="141"/>
    </row>
    <row r="43" spans="1:12" ht="12.75">
      <c r="A43" s="29">
        <v>3294</v>
      </c>
      <c r="B43" s="55" t="s">
        <v>114</v>
      </c>
      <c r="C43" s="31">
        <v>1000</v>
      </c>
      <c r="D43" s="142">
        <f t="shared" si="0"/>
        <v>132.72280841462606</v>
      </c>
      <c r="E43" s="31"/>
      <c r="F43" s="142">
        <f t="shared" si="1"/>
        <v>0</v>
      </c>
      <c r="G43" s="31">
        <v>1002.09</v>
      </c>
      <c r="H43" s="142">
        <f t="shared" si="2"/>
        <v>133.00019908421262</v>
      </c>
      <c r="I43" s="141"/>
      <c r="J43" s="141"/>
      <c r="K43" s="31"/>
      <c r="L43" s="141"/>
    </row>
    <row r="44" spans="1:12" ht="12.75">
      <c r="A44" s="29">
        <v>3295</v>
      </c>
      <c r="B44" s="55" t="s">
        <v>115</v>
      </c>
      <c r="C44" s="31">
        <v>13162</v>
      </c>
      <c r="D44" s="142">
        <f t="shared" si="0"/>
        <v>1746.897604353308</v>
      </c>
      <c r="E44" s="31"/>
      <c r="F44" s="142">
        <f t="shared" si="1"/>
        <v>0</v>
      </c>
      <c r="G44" s="31">
        <v>14993.66</v>
      </c>
      <c r="H44" s="142">
        <f t="shared" si="2"/>
        <v>1990.000663614042</v>
      </c>
      <c r="I44" s="141"/>
      <c r="J44" s="141"/>
      <c r="K44" s="31"/>
      <c r="L44" s="141"/>
    </row>
    <row r="45" spans="1:12" ht="12.75">
      <c r="A45" s="29">
        <v>3296</v>
      </c>
      <c r="B45" s="55" t="s">
        <v>220</v>
      </c>
      <c r="C45" s="31">
        <v>9563</v>
      </c>
      <c r="D45" s="142">
        <f t="shared" si="0"/>
        <v>1269.2282168690688</v>
      </c>
      <c r="E45" s="31"/>
      <c r="F45" s="142">
        <f t="shared" si="1"/>
        <v>0</v>
      </c>
      <c r="G45" s="31">
        <v>19454.08</v>
      </c>
      <c r="H45" s="142">
        <f t="shared" si="2"/>
        <v>2582.0001327228083</v>
      </c>
      <c r="I45" s="141"/>
      <c r="J45" s="141"/>
      <c r="K45" s="31"/>
      <c r="L45" s="141"/>
    </row>
    <row r="46" spans="1:12" ht="12.75">
      <c r="A46" s="29" t="s">
        <v>17</v>
      </c>
      <c r="B46" s="55" t="s">
        <v>111</v>
      </c>
      <c r="C46" s="31">
        <v>54251</v>
      </c>
      <c r="D46" s="142">
        <f t="shared" si="0"/>
        <v>7200.345079301877</v>
      </c>
      <c r="E46" s="31"/>
      <c r="F46" s="142">
        <f t="shared" si="1"/>
        <v>0</v>
      </c>
      <c r="G46" s="31">
        <v>62257.55</v>
      </c>
      <c r="H46" s="142">
        <f t="shared" si="2"/>
        <v>8262.996881014002</v>
      </c>
      <c r="I46" s="141"/>
      <c r="J46" s="141"/>
      <c r="K46" s="31"/>
      <c r="L46" s="141"/>
    </row>
    <row r="47" spans="1:12" ht="12.75">
      <c r="A47" s="25">
        <v>34</v>
      </c>
      <c r="B47" s="54" t="s">
        <v>116</v>
      </c>
      <c r="C47" s="27">
        <v>9975</v>
      </c>
      <c r="D47" s="141">
        <f t="shared" si="0"/>
        <v>1323.9100139358948</v>
      </c>
      <c r="E47" s="27">
        <v>23100</v>
      </c>
      <c r="F47" s="141">
        <f t="shared" si="1"/>
        <v>3065.896874377862</v>
      </c>
      <c r="G47" s="27">
        <f>SUM(G48)</f>
        <v>17834.14</v>
      </c>
      <c r="H47" s="141">
        <f t="shared" si="2"/>
        <v>2366.9971464596188</v>
      </c>
      <c r="I47" s="141">
        <v>17834.14</v>
      </c>
      <c r="J47" s="141">
        <f>I47/7.5345</f>
        <v>2366.9971464596188</v>
      </c>
      <c r="K47" s="27">
        <v>17834.14</v>
      </c>
      <c r="L47" s="141">
        <f>K47/7.5345</f>
        <v>2366.9971464596188</v>
      </c>
    </row>
    <row r="48" spans="1:12" ht="12.75">
      <c r="A48" s="25">
        <v>343</v>
      </c>
      <c r="B48" s="54" t="s">
        <v>117</v>
      </c>
      <c r="C48" s="27">
        <v>9975</v>
      </c>
      <c r="D48" s="141">
        <f t="shared" si="0"/>
        <v>1323.9100139358948</v>
      </c>
      <c r="E48" s="27">
        <v>23100</v>
      </c>
      <c r="F48" s="141">
        <f t="shared" si="1"/>
        <v>3065.896874377862</v>
      </c>
      <c r="G48" s="27">
        <f>SUM(G49:G50)</f>
        <v>17834.14</v>
      </c>
      <c r="H48" s="141">
        <f t="shared" si="2"/>
        <v>2366.9971464596188</v>
      </c>
      <c r="I48" s="141"/>
      <c r="J48" s="141"/>
      <c r="K48" s="27"/>
      <c r="L48" s="141"/>
    </row>
    <row r="49" spans="1:12" ht="12.75">
      <c r="A49" s="29" t="s">
        <v>33</v>
      </c>
      <c r="B49" s="55" t="s">
        <v>118</v>
      </c>
      <c r="C49" s="31">
        <v>3431</v>
      </c>
      <c r="D49" s="142">
        <f t="shared" si="0"/>
        <v>455.37195567058194</v>
      </c>
      <c r="E49" s="31"/>
      <c r="F49" s="142">
        <f t="shared" si="1"/>
        <v>0</v>
      </c>
      <c r="G49" s="31">
        <v>2840.48</v>
      </c>
      <c r="H49" s="141">
        <f t="shared" si="2"/>
        <v>376.996482845577</v>
      </c>
      <c r="I49" s="141"/>
      <c r="J49" s="141"/>
      <c r="K49" s="31"/>
      <c r="L49" s="141"/>
    </row>
    <row r="50" spans="1:12" ht="12.75">
      <c r="A50" s="29">
        <v>3433</v>
      </c>
      <c r="B50" s="55" t="s">
        <v>221</v>
      </c>
      <c r="C50" s="31">
        <v>6544</v>
      </c>
      <c r="D50" s="142">
        <f t="shared" si="0"/>
        <v>868.5380582653129</v>
      </c>
      <c r="E50" s="31"/>
      <c r="F50" s="142">
        <f t="shared" si="1"/>
        <v>0</v>
      </c>
      <c r="G50" s="31">
        <v>14993.66</v>
      </c>
      <c r="H50" s="141">
        <f t="shared" si="2"/>
        <v>1990.000663614042</v>
      </c>
      <c r="I50" s="141"/>
      <c r="J50" s="141"/>
      <c r="K50" s="31"/>
      <c r="L50" s="141"/>
    </row>
    <row r="51" spans="1:12" ht="25.5">
      <c r="A51" s="25">
        <v>36</v>
      </c>
      <c r="B51" s="54" t="s">
        <v>132</v>
      </c>
      <c r="C51" s="27">
        <f>SUM(C52)</f>
        <v>0</v>
      </c>
      <c r="D51" s="141">
        <f t="shared" si="0"/>
        <v>0</v>
      </c>
      <c r="E51" s="27">
        <f>E52+E54</f>
        <v>0</v>
      </c>
      <c r="F51" s="141">
        <f t="shared" si="1"/>
        <v>0</v>
      </c>
      <c r="G51" s="27">
        <v>0</v>
      </c>
      <c r="H51" s="141">
        <f t="shared" si="2"/>
        <v>0</v>
      </c>
      <c r="I51" s="141"/>
      <c r="J51" s="141"/>
      <c r="K51" s="27"/>
      <c r="L51" s="141"/>
    </row>
    <row r="52" spans="1:12" ht="25.5">
      <c r="A52" s="25">
        <v>366</v>
      </c>
      <c r="B52" s="54" t="s">
        <v>132</v>
      </c>
      <c r="C52" s="27">
        <f>SUM(C54)</f>
        <v>0</v>
      </c>
      <c r="D52" s="141">
        <f t="shared" si="0"/>
        <v>0</v>
      </c>
      <c r="E52" s="27">
        <v>0</v>
      </c>
      <c r="F52" s="141">
        <f t="shared" si="1"/>
        <v>0</v>
      </c>
      <c r="G52" s="27">
        <v>0</v>
      </c>
      <c r="H52" s="141">
        <f t="shared" si="2"/>
        <v>0</v>
      </c>
      <c r="I52" s="141"/>
      <c r="J52" s="141"/>
      <c r="K52" s="27"/>
      <c r="L52" s="141"/>
    </row>
    <row r="53" spans="1:12" ht="25.5">
      <c r="A53" s="29">
        <v>3661</v>
      </c>
      <c r="B53" s="55" t="s">
        <v>132</v>
      </c>
      <c r="C53" s="31">
        <v>0</v>
      </c>
      <c r="D53" s="142">
        <f t="shared" si="0"/>
        <v>0</v>
      </c>
      <c r="E53" s="31"/>
      <c r="F53" s="142">
        <f t="shared" si="1"/>
        <v>0</v>
      </c>
      <c r="G53" s="31">
        <v>0</v>
      </c>
      <c r="H53" s="142">
        <f t="shared" si="2"/>
        <v>0</v>
      </c>
      <c r="I53" s="141"/>
      <c r="J53" s="141"/>
      <c r="K53" s="31"/>
      <c r="L53" s="141"/>
    </row>
    <row r="54" spans="1:12" ht="25.5">
      <c r="A54" s="25">
        <v>369</v>
      </c>
      <c r="B54" s="54" t="s">
        <v>133</v>
      </c>
      <c r="C54" s="27">
        <v>0</v>
      </c>
      <c r="D54" s="141">
        <f t="shared" si="0"/>
        <v>0</v>
      </c>
      <c r="E54" s="27">
        <f>E55</f>
        <v>0</v>
      </c>
      <c r="F54" s="141">
        <f t="shared" si="1"/>
        <v>0</v>
      </c>
      <c r="G54" s="27">
        <v>0</v>
      </c>
      <c r="H54" s="141">
        <f t="shared" si="2"/>
        <v>0</v>
      </c>
      <c r="I54" s="141"/>
      <c r="J54" s="141"/>
      <c r="K54" s="27"/>
      <c r="L54" s="141"/>
    </row>
    <row r="55" spans="1:12" ht="25.5">
      <c r="A55" s="29">
        <v>3691</v>
      </c>
      <c r="B55" s="55" t="s">
        <v>133</v>
      </c>
      <c r="C55" s="31">
        <v>0</v>
      </c>
      <c r="D55" s="142">
        <f t="shared" si="0"/>
        <v>0</v>
      </c>
      <c r="E55" s="31"/>
      <c r="F55" s="142">
        <f t="shared" si="1"/>
        <v>0</v>
      </c>
      <c r="G55" s="31">
        <v>0</v>
      </c>
      <c r="H55" s="142">
        <f t="shared" si="2"/>
        <v>0</v>
      </c>
      <c r="I55" s="141"/>
      <c r="J55" s="141"/>
      <c r="K55" s="31"/>
      <c r="L55" s="141"/>
    </row>
    <row r="56" spans="1:12" ht="25.5">
      <c r="A56" s="25">
        <v>37</v>
      </c>
      <c r="B56" s="54" t="s">
        <v>134</v>
      </c>
      <c r="C56" s="27">
        <v>244591</v>
      </c>
      <c r="D56" s="141">
        <f t="shared" si="0"/>
        <v>32462.8044329418</v>
      </c>
      <c r="E56" s="27">
        <v>311916</v>
      </c>
      <c r="F56" s="141">
        <f t="shared" si="1"/>
        <v>41398.3675094565</v>
      </c>
      <c r="G56" s="27">
        <v>306089.07</v>
      </c>
      <c r="H56" s="141">
        <f t="shared" si="2"/>
        <v>40625.00099542106</v>
      </c>
      <c r="I56" s="141">
        <v>306089.07</v>
      </c>
      <c r="J56" s="141">
        <f>I56/7.5345</f>
        <v>40625.00099542106</v>
      </c>
      <c r="K56" s="27">
        <v>306089.07</v>
      </c>
      <c r="L56" s="141">
        <f>K56/7.5345</f>
        <v>40625.00099542106</v>
      </c>
    </row>
    <row r="57" spans="1:12" ht="25.5">
      <c r="A57" s="25">
        <v>372</v>
      </c>
      <c r="B57" s="54" t="s">
        <v>134</v>
      </c>
      <c r="C57" s="27">
        <v>244591</v>
      </c>
      <c r="D57" s="141">
        <f t="shared" si="0"/>
        <v>32462.8044329418</v>
      </c>
      <c r="E57" s="27">
        <v>311916</v>
      </c>
      <c r="F57" s="141">
        <f t="shared" si="1"/>
        <v>41398.3675094565</v>
      </c>
      <c r="G57" s="27">
        <v>306089.07</v>
      </c>
      <c r="H57" s="141">
        <f t="shared" si="2"/>
        <v>40625.00099542106</v>
      </c>
      <c r="I57" s="141"/>
      <c r="J57" s="141"/>
      <c r="K57" s="27"/>
      <c r="L57" s="141"/>
    </row>
    <row r="58" spans="1:12" ht="25.5">
      <c r="A58" s="29">
        <v>3722</v>
      </c>
      <c r="B58" s="55" t="s">
        <v>134</v>
      </c>
      <c r="C58" s="31">
        <v>244591</v>
      </c>
      <c r="D58" s="142">
        <f t="shared" si="0"/>
        <v>32462.8044329418</v>
      </c>
      <c r="E58" s="31"/>
      <c r="F58" s="142">
        <f t="shared" si="1"/>
        <v>0</v>
      </c>
      <c r="G58" s="31">
        <v>306089.07</v>
      </c>
      <c r="H58" s="142">
        <f t="shared" si="2"/>
        <v>40625.00099542106</v>
      </c>
      <c r="I58" s="141"/>
      <c r="J58" s="141"/>
      <c r="K58" s="31"/>
      <c r="L58" s="141"/>
    </row>
    <row r="59" spans="1:12" ht="12.75">
      <c r="A59" s="25">
        <v>38</v>
      </c>
      <c r="B59" s="54" t="s">
        <v>298</v>
      </c>
      <c r="C59" s="27">
        <v>0</v>
      </c>
      <c r="D59" s="141">
        <f t="shared" si="0"/>
        <v>0</v>
      </c>
      <c r="E59" s="27">
        <v>0</v>
      </c>
      <c r="F59" s="141">
        <f t="shared" si="1"/>
        <v>0</v>
      </c>
      <c r="G59" s="27">
        <v>0</v>
      </c>
      <c r="H59" s="141">
        <f t="shared" si="2"/>
        <v>0</v>
      </c>
      <c r="I59" s="141"/>
      <c r="J59" s="141"/>
      <c r="K59" s="27"/>
      <c r="L59" s="141"/>
    </row>
    <row r="60" spans="1:12" ht="12.75">
      <c r="A60" s="25">
        <v>381</v>
      </c>
      <c r="B60" s="54" t="s">
        <v>296</v>
      </c>
      <c r="C60" s="27">
        <v>0</v>
      </c>
      <c r="D60" s="141">
        <f t="shared" si="0"/>
        <v>0</v>
      </c>
      <c r="E60" s="27">
        <v>0</v>
      </c>
      <c r="F60" s="141">
        <f t="shared" si="1"/>
        <v>0</v>
      </c>
      <c r="G60" s="27">
        <v>0</v>
      </c>
      <c r="H60" s="141">
        <f t="shared" si="2"/>
        <v>0</v>
      </c>
      <c r="I60" s="141"/>
      <c r="J60" s="141"/>
      <c r="K60" s="27"/>
      <c r="L60" s="141"/>
    </row>
    <row r="61" spans="1:12" ht="12.75">
      <c r="A61" s="29">
        <v>3812</v>
      </c>
      <c r="B61" s="55" t="s">
        <v>297</v>
      </c>
      <c r="C61" s="31">
        <v>0</v>
      </c>
      <c r="D61" s="142">
        <f t="shared" si="0"/>
        <v>0</v>
      </c>
      <c r="E61" s="31"/>
      <c r="F61" s="142">
        <f t="shared" si="1"/>
        <v>0</v>
      </c>
      <c r="G61" s="31">
        <v>0</v>
      </c>
      <c r="H61" s="142">
        <f t="shared" si="2"/>
        <v>0</v>
      </c>
      <c r="I61" s="141"/>
      <c r="J61" s="141"/>
      <c r="K61" s="31"/>
      <c r="L61" s="141"/>
    </row>
    <row r="62" spans="1:12" ht="12.75">
      <c r="A62" s="29">
        <v>383</v>
      </c>
      <c r="B62" s="55" t="s">
        <v>299</v>
      </c>
      <c r="C62" s="31">
        <v>0</v>
      </c>
      <c r="D62" s="142">
        <f t="shared" si="0"/>
        <v>0</v>
      </c>
      <c r="E62" s="31"/>
      <c r="F62" s="142">
        <f t="shared" si="1"/>
        <v>0</v>
      </c>
      <c r="G62" s="31">
        <v>0</v>
      </c>
      <c r="H62" s="142">
        <f t="shared" si="2"/>
        <v>0</v>
      </c>
      <c r="I62" s="141"/>
      <c r="J62" s="141"/>
      <c r="K62" s="31"/>
      <c r="L62" s="141"/>
    </row>
    <row r="63" spans="1:12" ht="12.75">
      <c r="A63" s="78">
        <v>4</v>
      </c>
      <c r="B63" s="82" t="s">
        <v>136</v>
      </c>
      <c r="C63" s="75">
        <f>SUM(C64,C68,C81)</f>
        <v>491711</v>
      </c>
      <c r="D63" s="75">
        <f t="shared" si="0"/>
        <v>65261.26484836419</v>
      </c>
      <c r="E63" s="75">
        <v>8100</v>
      </c>
      <c r="F63" s="75">
        <f t="shared" si="1"/>
        <v>1075.054748158471</v>
      </c>
      <c r="G63" s="143">
        <f>SUM(G68)</f>
        <v>8770.17</v>
      </c>
      <c r="H63" s="75">
        <f t="shared" si="2"/>
        <v>1164.001592673701</v>
      </c>
      <c r="I63" s="75">
        <v>7112.58</v>
      </c>
      <c r="J63" s="75">
        <f>I63/7.5345</f>
        <v>944.0015926737009</v>
      </c>
      <c r="K63" s="75">
        <v>7112.58</v>
      </c>
      <c r="L63" s="143">
        <f>K63/7.5345</f>
        <v>944.0015926737009</v>
      </c>
    </row>
    <row r="64" spans="1:12" ht="25.5">
      <c r="A64" s="25">
        <v>41</v>
      </c>
      <c r="B64" s="54" t="s">
        <v>160</v>
      </c>
      <c r="C64" s="27">
        <v>7000</v>
      </c>
      <c r="D64" s="141">
        <f t="shared" si="0"/>
        <v>929.0596589023824</v>
      </c>
      <c r="E64" s="27">
        <f>SUM(E65)</f>
        <v>0</v>
      </c>
      <c r="F64" s="141">
        <f t="shared" si="1"/>
        <v>0</v>
      </c>
      <c r="G64" s="27">
        <v>0</v>
      </c>
      <c r="H64" s="141">
        <f t="shared" si="2"/>
        <v>0</v>
      </c>
      <c r="I64" s="141"/>
      <c r="J64" s="141"/>
      <c r="K64" s="27"/>
      <c r="L64" s="141"/>
    </row>
    <row r="65" spans="1:12" ht="12.75">
      <c r="A65" s="25">
        <v>412</v>
      </c>
      <c r="B65" s="54" t="s">
        <v>137</v>
      </c>
      <c r="C65" s="27">
        <v>7000</v>
      </c>
      <c r="D65" s="141">
        <f t="shared" si="0"/>
        <v>929.0596589023824</v>
      </c>
      <c r="E65" s="27">
        <f>SUM(E66:E67)</f>
        <v>0</v>
      </c>
      <c r="F65" s="141">
        <f t="shared" si="1"/>
        <v>0</v>
      </c>
      <c r="G65" s="27">
        <v>0</v>
      </c>
      <c r="H65" s="141">
        <f t="shared" si="2"/>
        <v>0</v>
      </c>
      <c r="I65" s="141"/>
      <c r="J65" s="141"/>
      <c r="K65" s="27"/>
      <c r="L65" s="141"/>
    </row>
    <row r="66" spans="1:12" ht="12.75">
      <c r="A66" s="29">
        <v>4121</v>
      </c>
      <c r="B66" s="55" t="s">
        <v>137</v>
      </c>
      <c r="C66" s="31">
        <v>0</v>
      </c>
      <c r="D66" s="142">
        <f t="shared" si="0"/>
        <v>0</v>
      </c>
      <c r="E66" s="31"/>
      <c r="F66" s="142">
        <f t="shared" si="1"/>
        <v>0</v>
      </c>
      <c r="G66" s="31">
        <v>0</v>
      </c>
      <c r="H66" s="142">
        <f t="shared" si="2"/>
        <v>0</v>
      </c>
      <c r="I66" s="141"/>
      <c r="J66" s="141"/>
      <c r="K66" s="31"/>
      <c r="L66" s="141"/>
    </row>
    <row r="67" spans="1:12" ht="12.75">
      <c r="A67" s="29">
        <v>4126</v>
      </c>
      <c r="B67" s="55" t="s">
        <v>222</v>
      </c>
      <c r="C67" s="31">
        <v>7000</v>
      </c>
      <c r="D67" s="142">
        <f t="shared" si="0"/>
        <v>929.0596589023824</v>
      </c>
      <c r="E67" s="31"/>
      <c r="F67" s="142">
        <f t="shared" si="1"/>
        <v>0</v>
      </c>
      <c r="G67" s="31">
        <v>0</v>
      </c>
      <c r="H67" s="142">
        <f t="shared" si="2"/>
        <v>0</v>
      </c>
      <c r="I67" s="141"/>
      <c r="J67" s="141"/>
      <c r="K67" s="31"/>
      <c r="L67" s="141"/>
    </row>
    <row r="68" spans="1:12" ht="25.5">
      <c r="A68" s="25">
        <v>42</v>
      </c>
      <c r="B68" s="54" t="s">
        <v>119</v>
      </c>
      <c r="C68" s="27">
        <v>21783</v>
      </c>
      <c r="D68" s="141">
        <f t="shared" si="0"/>
        <v>2891.1009356957993</v>
      </c>
      <c r="E68" s="27">
        <v>8100</v>
      </c>
      <c r="F68" s="141">
        <f t="shared" si="1"/>
        <v>1075.054748158471</v>
      </c>
      <c r="G68" s="27">
        <f>SUM(G69,G77)</f>
        <v>8770.17</v>
      </c>
      <c r="H68" s="141">
        <f t="shared" si="2"/>
        <v>1164.001592673701</v>
      </c>
      <c r="I68" s="141">
        <v>7112.58</v>
      </c>
      <c r="J68" s="141">
        <f>I68/7.5345</f>
        <v>944.0015926737009</v>
      </c>
      <c r="K68" s="27">
        <v>7112.58</v>
      </c>
      <c r="L68" s="141">
        <f>K68/7.5345</f>
        <v>944.0015926737009</v>
      </c>
    </row>
    <row r="69" spans="1:12" ht="12.75">
      <c r="A69" s="25">
        <v>422</v>
      </c>
      <c r="B69" s="54" t="s">
        <v>120</v>
      </c>
      <c r="C69" s="27">
        <v>13227</v>
      </c>
      <c r="D69" s="141">
        <f aca="true" t="shared" si="3" ref="D69:D86">C69/7.5345</f>
        <v>1755.5245869002588</v>
      </c>
      <c r="E69" s="27">
        <v>0</v>
      </c>
      <c r="F69" s="141">
        <f aca="true" t="shared" si="4" ref="F69:F86">E69/7.5345</f>
        <v>0</v>
      </c>
      <c r="G69" s="27">
        <v>0</v>
      </c>
      <c r="H69" s="141">
        <f aca="true" t="shared" si="5" ref="H69:H86">G69/7.5345</f>
        <v>0</v>
      </c>
      <c r="I69" s="141"/>
      <c r="J69" s="141"/>
      <c r="K69" s="27"/>
      <c r="L69" s="141"/>
    </row>
    <row r="70" spans="1:12" ht="12.75">
      <c r="A70" s="29" t="s">
        <v>24</v>
      </c>
      <c r="B70" s="55" t="s">
        <v>121</v>
      </c>
      <c r="C70" s="31">
        <v>2866</v>
      </c>
      <c r="D70" s="142">
        <f t="shared" si="3"/>
        <v>380.38356891631827</v>
      </c>
      <c r="E70" s="31"/>
      <c r="F70" s="142">
        <f t="shared" si="4"/>
        <v>0</v>
      </c>
      <c r="G70" s="31">
        <v>0</v>
      </c>
      <c r="H70" s="142">
        <f t="shared" si="5"/>
        <v>0</v>
      </c>
      <c r="I70" s="141"/>
      <c r="J70" s="141"/>
      <c r="K70" s="31"/>
      <c r="L70" s="141"/>
    </row>
    <row r="71" spans="1:12" ht="12.75">
      <c r="A71" s="29">
        <v>4222</v>
      </c>
      <c r="B71" s="55" t="s">
        <v>122</v>
      </c>
      <c r="C71" s="31">
        <v>0</v>
      </c>
      <c r="D71" s="142">
        <f t="shared" si="3"/>
        <v>0</v>
      </c>
      <c r="E71" s="31"/>
      <c r="F71" s="142">
        <f t="shared" si="4"/>
        <v>0</v>
      </c>
      <c r="G71" s="31">
        <v>0</v>
      </c>
      <c r="H71" s="142">
        <f t="shared" si="5"/>
        <v>0</v>
      </c>
      <c r="I71" s="141"/>
      <c r="J71" s="141"/>
      <c r="K71" s="31"/>
      <c r="L71" s="141"/>
    </row>
    <row r="72" spans="1:12" ht="12.75">
      <c r="A72" s="29">
        <v>4223</v>
      </c>
      <c r="B72" s="55" t="s">
        <v>123</v>
      </c>
      <c r="C72" s="31">
        <v>10361</v>
      </c>
      <c r="D72" s="142">
        <f t="shared" si="3"/>
        <v>1375.1410179839404</v>
      </c>
      <c r="E72" s="31"/>
      <c r="F72" s="142">
        <f t="shared" si="4"/>
        <v>0</v>
      </c>
      <c r="G72" s="31">
        <v>0</v>
      </c>
      <c r="H72" s="142">
        <f t="shared" si="5"/>
        <v>0</v>
      </c>
      <c r="I72" s="141"/>
      <c r="J72" s="141"/>
      <c r="K72" s="31"/>
      <c r="L72" s="141"/>
    </row>
    <row r="73" spans="1:12" ht="12.75">
      <c r="A73" s="29">
        <v>4224</v>
      </c>
      <c r="B73" s="55" t="s">
        <v>124</v>
      </c>
      <c r="C73" s="31">
        <v>0</v>
      </c>
      <c r="D73" s="142">
        <f t="shared" si="3"/>
        <v>0</v>
      </c>
      <c r="E73" s="31"/>
      <c r="F73" s="142">
        <f t="shared" si="4"/>
        <v>0</v>
      </c>
      <c r="G73" s="31">
        <v>0</v>
      </c>
      <c r="H73" s="142">
        <f t="shared" si="5"/>
        <v>0</v>
      </c>
      <c r="I73" s="141"/>
      <c r="J73" s="141"/>
      <c r="K73" s="31"/>
      <c r="L73" s="141"/>
    </row>
    <row r="74" spans="1:12" ht="12.75">
      <c r="A74" s="29">
        <v>4225</v>
      </c>
      <c r="B74" s="55" t="s">
        <v>135</v>
      </c>
      <c r="C74" s="31">
        <v>0</v>
      </c>
      <c r="D74" s="142">
        <f t="shared" si="3"/>
        <v>0</v>
      </c>
      <c r="E74" s="31"/>
      <c r="F74" s="142">
        <f t="shared" si="4"/>
        <v>0</v>
      </c>
      <c r="G74" s="31">
        <v>0</v>
      </c>
      <c r="H74" s="142">
        <f t="shared" si="5"/>
        <v>0</v>
      </c>
      <c r="I74" s="141"/>
      <c r="J74" s="141"/>
      <c r="K74" s="31"/>
      <c r="L74" s="141"/>
    </row>
    <row r="75" spans="1:12" ht="12.75">
      <c r="A75" s="29">
        <v>4226</v>
      </c>
      <c r="B75" s="55" t="s">
        <v>125</v>
      </c>
      <c r="C75" s="31">
        <v>0</v>
      </c>
      <c r="D75" s="142">
        <f t="shared" si="3"/>
        <v>0</v>
      </c>
      <c r="E75" s="31"/>
      <c r="F75" s="142">
        <f t="shared" si="4"/>
        <v>0</v>
      </c>
      <c r="G75" s="31">
        <v>0</v>
      </c>
      <c r="H75" s="142">
        <f t="shared" si="5"/>
        <v>0</v>
      </c>
      <c r="I75" s="141"/>
      <c r="J75" s="141"/>
      <c r="K75" s="31"/>
      <c r="L75" s="141"/>
    </row>
    <row r="76" spans="1:12" ht="12.75">
      <c r="A76" s="29">
        <v>4227</v>
      </c>
      <c r="B76" s="55" t="s">
        <v>126</v>
      </c>
      <c r="C76" s="31">
        <v>0</v>
      </c>
      <c r="D76" s="142">
        <f t="shared" si="3"/>
        <v>0</v>
      </c>
      <c r="E76" s="31"/>
      <c r="F76" s="142">
        <f t="shared" si="4"/>
        <v>0</v>
      </c>
      <c r="G76" s="31">
        <v>0</v>
      </c>
      <c r="H76" s="141">
        <f t="shared" si="5"/>
        <v>0</v>
      </c>
      <c r="I76" s="141"/>
      <c r="J76" s="141"/>
      <c r="K76" s="31"/>
      <c r="L76" s="141"/>
    </row>
    <row r="77" spans="1:12" ht="25.5">
      <c r="A77" s="25">
        <v>424</v>
      </c>
      <c r="B77" s="54" t="s">
        <v>138</v>
      </c>
      <c r="C77" s="27">
        <v>8556</v>
      </c>
      <c r="D77" s="141">
        <f t="shared" si="3"/>
        <v>1135.5763487955405</v>
      </c>
      <c r="E77" s="27">
        <v>8100</v>
      </c>
      <c r="F77" s="141">
        <f t="shared" si="4"/>
        <v>1075.054748158471</v>
      </c>
      <c r="G77" s="27">
        <f>SUM(G78)</f>
        <v>8770.17</v>
      </c>
      <c r="H77" s="141">
        <f t="shared" si="5"/>
        <v>1164.001592673701</v>
      </c>
      <c r="I77" s="141"/>
      <c r="J77" s="141"/>
      <c r="K77" s="27"/>
      <c r="L77" s="141"/>
    </row>
    <row r="78" spans="1:12" ht="12.75">
      <c r="A78" s="29">
        <v>4241</v>
      </c>
      <c r="B78" s="55" t="s">
        <v>127</v>
      </c>
      <c r="C78" s="66">
        <v>8556</v>
      </c>
      <c r="D78" s="142">
        <f t="shared" si="3"/>
        <v>1135.5763487955405</v>
      </c>
      <c r="E78" s="31"/>
      <c r="F78" s="142">
        <f t="shared" si="4"/>
        <v>0</v>
      </c>
      <c r="G78" s="31">
        <v>8770.17</v>
      </c>
      <c r="H78" s="142">
        <f t="shared" si="5"/>
        <v>1164.001592673701</v>
      </c>
      <c r="I78" s="141"/>
      <c r="J78" s="141"/>
      <c r="K78" s="31"/>
      <c r="L78" s="141"/>
    </row>
    <row r="79" spans="1:12" ht="12.75">
      <c r="A79" s="25">
        <v>426</v>
      </c>
      <c r="B79" s="54" t="s">
        <v>223</v>
      </c>
      <c r="C79" s="27">
        <v>0</v>
      </c>
      <c r="D79" s="141">
        <f t="shared" si="3"/>
        <v>0</v>
      </c>
      <c r="E79" s="27">
        <v>0</v>
      </c>
      <c r="F79" s="141">
        <f t="shared" si="4"/>
        <v>0</v>
      </c>
      <c r="G79" s="27">
        <v>0</v>
      </c>
      <c r="H79" s="141">
        <f t="shared" si="5"/>
        <v>0</v>
      </c>
      <c r="I79" s="141"/>
      <c r="J79" s="141"/>
      <c r="K79" s="27"/>
      <c r="L79" s="141"/>
    </row>
    <row r="80" spans="1:12" ht="12.75">
      <c r="A80" s="29">
        <v>4262</v>
      </c>
      <c r="B80" s="55" t="s">
        <v>223</v>
      </c>
      <c r="C80" s="66">
        <v>0</v>
      </c>
      <c r="D80" s="142">
        <f t="shared" si="3"/>
        <v>0</v>
      </c>
      <c r="E80" s="31"/>
      <c r="F80" s="142">
        <f t="shared" si="4"/>
        <v>0</v>
      </c>
      <c r="G80" s="31">
        <v>0</v>
      </c>
      <c r="H80" s="142">
        <f t="shared" si="5"/>
        <v>0</v>
      </c>
      <c r="I80" s="141"/>
      <c r="J80" s="141"/>
      <c r="K80" s="31"/>
      <c r="L80" s="141"/>
    </row>
    <row r="81" spans="1:12" ht="25.5">
      <c r="A81" s="25">
        <v>45</v>
      </c>
      <c r="B81" s="54" t="s">
        <v>285</v>
      </c>
      <c r="C81" s="27">
        <v>462928</v>
      </c>
      <c r="D81" s="141">
        <f t="shared" si="3"/>
        <v>61441.104253766</v>
      </c>
      <c r="E81" s="27">
        <v>0</v>
      </c>
      <c r="F81" s="141">
        <f t="shared" si="4"/>
        <v>0</v>
      </c>
      <c r="G81" s="27">
        <v>0</v>
      </c>
      <c r="H81" s="141">
        <f t="shared" si="5"/>
        <v>0</v>
      </c>
      <c r="I81" s="141"/>
      <c r="J81" s="141"/>
      <c r="K81" s="27"/>
      <c r="L81" s="141"/>
    </row>
    <row r="82" spans="1:12" ht="12.75">
      <c r="A82" s="29">
        <v>4511</v>
      </c>
      <c r="B82" s="55" t="s">
        <v>286</v>
      </c>
      <c r="C82" s="66">
        <v>462928</v>
      </c>
      <c r="D82" s="142">
        <f t="shared" si="3"/>
        <v>61441.104253766</v>
      </c>
      <c r="E82" s="31"/>
      <c r="F82" s="142">
        <f t="shared" si="4"/>
        <v>0</v>
      </c>
      <c r="G82" s="31">
        <v>0</v>
      </c>
      <c r="H82" s="142">
        <f t="shared" si="5"/>
        <v>0</v>
      </c>
      <c r="I82" s="141"/>
      <c r="J82" s="141"/>
      <c r="K82" s="31"/>
      <c r="L82" s="141"/>
    </row>
    <row r="83" spans="1:12" s="28" customFormat="1" ht="25.5">
      <c r="A83" s="73">
        <v>5</v>
      </c>
      <c r="B83" s="74" t="s">
        <v>210</v>
      </c>
      <c r="C83" s="77">
        <f aca="true" t="shared" si="6" ref="C83:E84">C84</f>
        <v>0</v>
      </c>
      <c r="D83" s="75">
        <f t="shared" si="3"/>
        <v>0</v>
      </c>
      <c r="E83" s="75">
        <f t="shared" si="6"/>
        <v>0</v>
      </c>
      <c r="F83" s="75">
        <f t="shared" si="4"/>
        <v>0</v>
      </c>
      <c r="G83" s="75">
        <v>0</v>
      </c>
      <c r="H83" s="75">
        <f t="shared" si="5"/>
        <v>0</v>
      </c>
      <c r="I83" s="75">
        <f>H83/7.5345</f>
        <v>0</v>
      </c>
      <c r="J83" s="75">
        <f>I83/7.5345</f>
        <v>0</v>
      </c>
      <c r="K83" s="75">
        <v>0</v>
      </c>
      <c r="L83" s="143">
        <f>K83/7.5345</f>
        <v>0</v>
      </c>
    </row>
    <row r="84" spans="1:12" s="28" customFormat="1" ht="25.5">
      <c r="A84" s="71">
        <v>54</v>
      </c>
      <c r="B84" s="63" t="s">
        <v>211</v>
      </c>
      <c r="C84" s="68">
        <f t="shared" si="6"/>
        <v>0</v>
      </c>
      <c r="D84" s="141">
        <f t="shared" si="3"/>
        <v>0</v>
      </c>
      <c r="E84" s="27">
        <f t="shared" si="6"/>
        <v>0</v>
      </c>
      <c r="F84" s="141">
        <f t="shared" si="4"/>
        <v>0</v>
      </c>
      <c r="G84" s="27">
        <v>0</v>
      </c>
      <c r="H84" s="141">
        <f t="shared" si="5"/>
        <v>0</v>
      </c>
      <c r="I84" s="141"/>
      <c r="J84" s="141"/>
      <c r="K84" s="27"/>
      <c r="L84" s="141"/>
    </row>
    <row r="85" spans="1:12" ht="25.5">
      <c r="A85" s="72">
        <v>544</v>
      </c>
      <c r="B85" s="62" t="s">
        <v>212</v>
      </c>
      <c r="C85" s="66">
        <v>0</v>
      </c>
      <c r="D85" s="142">
        <f t="shared" si="3"/>
        <v>0</v>
      </c>
      <c r="E85" s="31"/>
      <c r="F85" s="142">
        <f t="shared" si="4"/>
        <v>0</v>
      </c>
      <c r="G85" s="31">
        <v>0</v>
      </c>
      <c r="H85" s="142">
        <f t="shared" si="5"/>
        <v>0</v>
      </c>
      <c r="I85" s="141"/>
      <c r="J85" s="141"/>
      <c r="K85" s="31"/>
      <c r="L85" s="141"/>
    </row>
    <row r="86" spans="1:12" ht="19.5" customHeight="1">
      <c r="A86" s="83" t="s">
        <v>128</v>
      </c>
      <c r="B86" s="84"/>
      <c r="C86" s="75">
        <f>SUM(C63,C4,C83)</f>
        <v>3399787</v>
      </c>
      <c r="D86" s="75">
        <f t="shared" si="3"/>
        <v>451229.27865153627</v>
      </c>
      <c r="E86" s="75">
        <f>SUM(E63,E4,E83)</f>
        <v>3183628</v>
      </c>
      <c r="F86" s="75">
        <f t="shared" si="4"/>
        <v>422540.0491074391</v>
      </c>
      <c r="G86" s="75">
        <f>SUM(G4,G63)</f>
        <v>3161107.04</v>
      </c>
      <c r="H86" s="75">
        <f t="shared" si="5"/>
        <v>419551.00404804567</v>
      </c>
      <c r="I86" s="75">
        <f>SUM(I4,I63)</f>
        <v>2860171.56</v>
      </c>
      <c r="J86" s="75">
        <f>I86/7.5345</f>
        <v>379610.0019908421</v>
      </c>
      <c r="K86" s="75">
        <f>SUM(K4,K63)</f>
        <v>2860171.56</v>
      </c>
      <c r="L86" s="143">
        <f>K86/7.5345</f>
        <v>379610.0019908421</v>
      </c>
    </row>
    <row r="87" spans="1:12" ht="12.75">
      <c r="A87" s="60"/>
      <c r="B87" s="50"/>
      <c r="C87" s="51"/>
      <c r="D87" s="51"/>
      <c r="E87" s="51"/>
      <c r="F87" s="51"/>
      <c r="G87" s="51"/>
      <c r="H87" s="51"/>
      <c r="I87" s="51"/>
      <c r="J87" s="51"/>
      <c r="K87" s="51"/>
      <c r="L87" s="51"/>
    </row>
    <row r="88" spans="1:12" ht="19.5" customHeight="1">
      <c r="A88" s="153" t="s">
        <v>161</v>
      </c>
      <c r="B88" s="153"/>
      <c r="C88" s="153"/>
      <c r="D88" s="153"/>
      <c r="E88" s="153"/>
      <c r="F88" s="153"/>
      <c r="G88" s="153"/>
      <c r="H88" s="153"/>
      <c r="I88" s="153"/>
      <c r="J88" s="153"/>
      <c r="K88" s="153"/>
      <c r="L88" s="153"/>
    </row>
    <row r="89" spans="1:12" s="21" customFormat="1" ht="39" customHeight="1">
      <c r="A89" s="17" t="s">
        <v>213</v>
      </c>
      <c r="B89" s="18" t="s">
        <v>214</v>
      </c>
      <c r="C89" s="19" t="s">
        <v>216</v>
      </c>
      <c r="D89" s="19" t="s">
        <v>351</v>
      </c>
      <c r="E89" s="20" t="s">
        <v>290</v>
      </c>
      <c r="F89" s="20" t="s">
        <v>352</v>
      </c>
      <c r="G89" s="20" t="s">
        <v>353</v>
      </c>
      <c r="H89" s="20" t="s">
        <v>354</v>
      </c>
      <c r="I89" s="20" t="s">
        <v>347</v>
      </c>
      <c r="J89" s="20" t="s">
        <v>348</v>
      </c>
      <c r="K89" s="20" t="s">
        <v>355</v>
      </c>
      <c r="L89" s="20" t="s">
        <v>350</v>
      </c>
    </row>
    <row r="90" spans="1:12" s="57" customFormat="1" ht="13.5" customHeight="1">
      <c r="A90" s="156">
        <v>1</v>
      </c>
      <c r="B90" s="156"/>
      <c r="C90" s="22">
        <v>2</v>
      </c>
      <c r="D90" s="22" t="s">
        <v>333</v>
      </c>
      <c r="E90" s="23">
        <v>3</v>
      </c>
      <c r="F90" s="23" t="s">
        <v>334</v>
      </c>
      <c r="G90" s="23">
        <v>4</v>
      </c>
      <c r="H90" s="23" t="s">
        <v>327</v>
      </c>
      <c r="I90" s="23">
        <v>5</v>
      </c>
      <c r="J90" s="23" t="s">
        <v>343</v>
      </c>
      <c r="K90" s="23">
        <v>6</v>
      </c>
      <c r="L90" s="23" t="s">
        <v>344</v>
      </c>
    </row>
    <row r="91" spans="1:12" ht="19.5" customHeight="1">
      <c r="A91" s="45">
        <v>1</v>
      </c>
      <c r="B91" s="45" t="s">
        <v>151</v>
      </c>
      <c r="C91" s="37">
        <v>905998</v>
      </c>
      <c r="D91" s="37">
        <f aca="true" t="shared" si="7" ref="D91:D96">C91/7.5345</f>
        <v>120246.59897803437</v>
      </c>
      <c r="E91" s="37">
        <v>673749</v>
      </c>
      <c r="F91" s="37">
        <f aca="true" t="shared" si="8" ref="F91:F96">E91/7.5345</f>
        <v>89421.85944654589</v>
      </c>
      <c r="G91" s="37">
        <v>644975.82</v>
      </c>
      <c r="H91" s="37">
        <f aca="true" t="shared" si="9" ref="H91:H96">G91/7.5345</f>
        <v>85603.00218992632</v>
      </c>
      <c r="I91" s="37">
        <v>347280.18</v>
      </c>
      <c r="J91" s="37">
        <f aca="true" t="shared" si="10" ref="J91:J96">I91/7.5345</f>
        <v>46092.00079633685</v>
      </c>
      <c r="K91" s="37">
        <v>347280.18</v>
      </c>
      <c r="L91" s="37">
        <f aca="true" t="shared" si="11" ref="L91:L96">K91/7.5345</f>
        <v>46092.00079633685</v>
      </c>
    </row>
    <row r="92" spans="1:12" ht="19.5" customHeight="1">
      <c r="A92" s="45">
        <v>2</v>
      </c>
      <c r="B92" s="45" t="s">
        <v>155</v>
      </c>
      <c r="C92" s="37">
        <v>297</v>
      </c>
      <c r="D92" s="37">
        <f t="shared" si="7"/>
        <v>39.418674099143935</v>
      </c>
      <c r="E92" s="37">
        <v>0</v>
      </c>
      <c r="F92" s="37">
        <f t="shared" si="8"/>
        <v>0</v>
      </c>
      <c r="G92" s="37">
        <v>0</v>
      </c>
      <c r="H92" s="37">
        <f t="shared" si="9"/>
        <v>0</v>
      </c>
      <c r="I92" s="37">
        <v>0</v>
      </c>
      <c r="J92" s="37">
        <f t="shared" si="10"/>
        <v>0</v>
      </c>
      <c r="K92" s="37">
        <v>0</v>
      </c>
      <c r="L92" s="37">
        <f t="shared" si="11"/>
        <v>0</v>
      </c>
    </row>
    <row r="93" spans="1:12" ht="19.5" customHeight="1">
      <c r="A93" s="45">
        <v>3</v>
      </c>
      <c r="B93" s="45" t="s">
        <v>152</v>
      </c>
      <c r="C93" s="37">
        <v>12551</v>
      </c>
      <c r="D93" s="37">
        <f t="shared" si="7"/>
        <v>1665.8039684119715</v>
      </c>
      <c r="E93" s="37">
        <v>0</v>
      </c>
      <c r="F93" s="37">
        <f t="shared" si="8"/>
        <v>0</v>
      </c>
      <c r="G93" s="37">
        <v>0</v>
      </c>
      <c r="H93" s="37">
        <f t="shared" si="9"/>
        <v>0</v>
      </c>
      <c r="I93" s="37">
        <v>0</v>
      </c>
      <c r="J93" s="37">
        <f t="shared" si="10"/>
        <v>0</v>
      </c>
      <c r="K93" s="37">
        <v>0</v>
      </c>
      <c r="L93" s="37">
        <f t="shared" si="11"/>
        <v>0</v>
      </c>
    </row>
    <row r="94" spans="1:12" ht="19.5" customHeight="1">
      <c r="A94" s="45">
        <v>4</v>
      </c>
      <c r="B94" s="45" t="s">
        <v>153</v>
      </c>
      <c r="C94" s="37">
        <v>7021</v>
      </c>
      <c r="D94" s="37">
        <f t="shared" si="7"/>
        <v>931.8468378790894</v>
      </c>
      <c r="E94" s="37">
        <v>19500</v>
      </c>
      <c r="F94" s="37">
        <f t="shared" si="8"/>
        <v>2588.0947640852078</v>
      </c>
      <c r="G94" s="37">
        <v>28736.58</v>
      </c>
      <c r="H94" s="37">
        <f t="shared" si="9"/>
        <v>3813.9996018315746</v>
      </c>
      <c r="I94" s="37">
        <v>28736.58</v>
      </c>
      <c r="J94" s="37">
        <f t="shared" si="10"/>
        <v>3813.9996018315746</v>
      </c>
      <c r="K94" s="37">
        <v>28736.58</v>
      </c>
      <c r="L94" s="37">
        <f t="shared" si="11"/>
        <v>3813.9996018315746</v>
      </c>
    </row>
    <row r="95" spans="1:12" ht="19.5" customHeight="1">
      <c r="A95" s="45">
        <v>5</v>
      </c>
      <c r="B95" s="45" t="s">
        <v>154</v>
      </c>
      <c r="C95" s="37">
        <v>1473920</v>
      </c>
      <c r="D95" s="37">
        <f t="shared" si="7"/>
        <v>195622.80177848562</v>
      </c>
      <c r="E95" s="37">
        <v>2490379</v>
      </c>
      <c r="F95" s="37">
        <f t="shared" si="8"/>
        <v>330530.094896808</v>
      </c>
      <c r="G95" s="37">
        <v>2487394.64</v>
      </c>
      <c r="H95" s="37">
        <f t="shared" si="9"/>
        <v>330134.0022562877</v>
      </c>
      <c r="I95" s="37">
        <v>2484154.8</v>
      </c>
      <c r="J95" s="37">
        <f t="shared" si="10"/>
        <v>329704.00159267365</v>
      </c>
      <c r="K95" s="37">
        <v>2484154.8</v>
      </c>
      <c r="L95" s="37">
        <f t="shared" si="11"/>
        <v>329704.00159267365</v>
      </c>
    </row>
    <row r="96" spans="1:12" ht="19.5" customHeight="1">
      <c r="A96" s="45"/>
      <c r="B96" s="47" t="s">
        <v>156</v>
      </c>
      <c r="C96" s="37">
        <f>SUM(C91:C95)</f>
        <v>2399787</v>
      </c>
      <c r="D96" s="37">
        <f t="shared" si="7"/>
        <v>318506.4702369102</v>
      </c>
      <c r="E96" s="48">
        <f>SUM(E91:E95)</f>
        <v>3183628</v>
      </c>
      <c r="F96" s="37">
        <f t="shared" si="8"/>
        <v>422540.0491074391</v>
      </c>
      <c r="G96" s="48">
        <f>SUM(G91:G95)</f>
        <v>3161107.04</v>
      </c>
      <c r="H96" s="37">
        <f t="shared" si="9"/>
        <v>419551.00404804567</v>
      </c>
      <c r="I96" s="37">
        <f>SUM(I91:I95)</f>
        <v>2860171.5599999996</v>
      </c>
      <c r="J96" s="37">
        <f t="shared" si="10"/>
        <v>379610.00199084205</v>
      </c>
      <c r="K96" s="37">
        <f>SUM(K91:K95)</f>
        <v>2860171.5599999996</v>
      </c>
      <c r="L96" s="37">
        <f t="shared" si="11"/>
        <v>379610.00199084205</v>
      </c>
    </row>
  </sheetData>
  <sheetProtection/>
  <mergeCells count="4">
    <mergeCell ref="A90:B90"/>
    <mergeCell ref="A1:L1"/>
    <mergeCell ref="A3:B3"/>
    <mergeCell ref="A88:L88"/>
  </mergeCells>
  <printOptions/>
  <pageMargins left="0.7" right="0.7" top="0.75" bottom="0.75" header="0.3" footer="0.3"/>
  <pageSetup fitToHeight="4" horizontalDpi="600" verticalDpi="600" orientation="portrait" paperSize="9" scale="56" r:id="rId1"/>
  <rowBreaks count="1" manualBreakCount="1">
    <brk id="87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3"/>
  <sheetViews>
    <sheetView showGridLines="0" zoomScale="80" zoomScaleNormal="80" zoomScalePageLayoutView="0" workbookViewId="0" topLeftCell="A1">
      <selection activeCell="N293" sqref="N293"/>
    </sheetView>
  </sheetViews>
  <sheetFormatPr defaultColWidth="8.8515625" defaultRowHeight="27" customHeight="1"/>
  <cols>
    <col min="1" max="1" width="9.421875" style="86" customWidth="1"/>
    <col min="2" max="2" width="13.8515625" style="86" customWidth="1"/>
    <col min="3" max="3" width="47.421875" style="86" customWidth="1"/>
    <col min="4" max="4" width="15.140625" style="104" customWidth="1"/>
    <col min="5" max="6" width="14.8515625" style="105" customWidth="1"/>
    <col min="7" max="14" width="16.57421875" style="105" customWidth="1"/>
    <col min="15" max="17" width="11.140625" style="86" customWidth="1"/>
    <col min="18" max="16384" width="8.8515625" style="86" customWidth="1"/>
  </cols>
  <sheetData>
    <row r="1" spans="1:14" ht="27" customHeight="1">
      <c r="A1" s="163" t="s">
        <v>369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</row>
    <row r="2" spans="1:14" s="87" customFormat="1" ht="41.25" customHeight="1">
      <c r="A2" s="127"/>
      <c r="B2" s="160" t="s">
        <v>0</v>
      </c>
      <c r="C2" s="161"/>
      <c r="D2" s="127" t="s">
        <v>67</v>
      </c>
      <c r="E2" s="128" t="s">
        <v>229</v>
      </c>
      <c r="F2" s="128" t="s">
        <v>331</v>
      </c>
      <c r="G2" s="128" t="s">
        <v>289</v>
      </c>
      <c r="H2" s="128" t="s">
        <v>332</v>
      </c>
      <c r="I2" s="128" t="s">
        <v>326</v>
      </c>
      <c r="J2" s="128" t="s">
        <v>360</v>
      </c>
      <c r="K2" s="128" t="s">
        <v>335</v>
      </c>
      <c r="L2" s="128" t="s">
        <v>336</v>
      </c>
      <c r="M2" s="128" t="s">
        <v>337</v>
      </c>
      <c r="N2" s="128" t="s">
        <v>338</v>
      </c>
    </row>
    <row r="3" spans="1:15" s="89" customFormat="1" ht="14.25" customHeight="1">
      <c r="A3" s="129"/>
      <c r="B3" s="162" t="s">
        <v>1</v>
      </c>
      <c r="C3" s="161"/>
      <c r="D3" s="130"/>
      <c r="E3" s="131">
        <v>2</v>
      </c>
      <c r="F3" s="131" t="s">
        <v>333</v>
      </c>
      <c r="G3" s="131">
        <v>3</v>
      </c>
      <c r="H3" s="131" t="s">
        <v>334</v>
      </c>
      <c r="I3" s="131">
        <v>4</v>
      </c>
      <c r="J3" s="131" t="s">
        <v>327</v>
      </c>
      <c r="K3" s="131">
        <v>5</v>
      </c>
      <c r="L3" s="131" t="s">
        <v>343</v>
      </c>
      <c r="M3" s="131">
        <v>6</v>
      </c>
      <c r="N3" s="131" t="s">
        <v>344</v>
      </c>
      <c r="O3" s="88"/>
    </row>
    <row r="4" spans="1:14" s="94" customFormat="1" ht="27" customHeight="1">
      <c r="A4" s="90"/>
      <c r="B4" s="91"/>
      <c r="C4" s="124" t="s">
        <v>300</v>
      </c>
      <c r="D4" s="92"/>
      <c r="E4" s="93">
        <f>SUM(E5,E75,E85,E210,E228,E236,E247,E260)</f>
        <v>3399787</v>
      </c>
      <c r="F4" s="93">
        <f>E4/7.5345</f>
        <v>451229.27865153627</v>
      </c>
      <c r="G4" s="93">
        <f>SUM(G5,G75,G85,G210,G228,G247,G260)</f>
        <v>3183628</v>
      </c>
      <c r="H4" s="93">
        <f>G4/7.5345</f>
        <v>422540.0491074391</v>
      </c>
      <c r="I4" s="93">
        <f>SUM(I5,I75,I85,I210,I247,I277)</f>
        <v>3161107.0400000005</v>
      </c>
      <c r="J4" s="93">
        <f>I4/7.5345</f>
        <v>419551.0040480457</v>
      </c>
      <c r="K4" s="93">
        <f>SUM(K5,K75,K85,K247,K210)</f>
        <v>2860171.5599999996</v>
      </c>
      <c r="L4" s="93">
        <f>K4/7.5345</f>
        <v>379610.00199084205</v>
      </c>
      <c r="M4" s="93">
        <f>SUM(M5,M75,M85,M210,M247)</f>
        <v>2860171.5599999996</v>
      </c>
      <c r="N4" s="93">
        <f>M4/7.5345</f>
        <v>379610.00199084205</v>
      </c>
    </row>
    <row r="5" spans="1:14" ht="27" customHeight="1">
      <c r="A5" s="132">
        <v>2101</v>
      </c>
      <c r="B5" s="133" t="s">
        <v>2</v>
      </c>
      <c r="C5" s="132" t="s">
        <v>227</v>
      </c>
      <c r="D5" s="133"/>
      <c r="E5" s="134">
        <f>SUM(E6,E35,E43,E50)</f>
        <v>2415400</v>
      </c>
      <c r="F5" s="134">
        <f aca="true" t="shared" si="0" ref="F5:F68">E5/7.5345</f>
        <v>320578.67144468776</v>
      </c>
      <c r="G5" s="134">
        <f>SUM(G6,G35,G50)</f>
        <v>2526580</v>
      </c>
      <c r="H5" s="134">
        <f aca="true" t="shared" si="1" ref="H5:H68">G5/7.5345</f>
        <v>335334.79328422586</v>
      </c>
      <c r="I5" s="134">
        <f>SUM(I6,I35,I50)</f>
        <v>2530522.0900000003</v>
      </c>
      <c r="J5" s="134">
        <f aca="true" t="shared" si="2" ref="J5:J68">I5/7.5345</f>
        <v>335857.9985400491</v>
      </c>
      <c r="K5" s="134">
        <f>SUM(K6,K35,K43,K50)</f>
        <v>2530522.09</v>
      </c>
      <c r="L5" s="138">
        <f>K5/7.5345</f>
        <v>335857.99854004907</v>
      </c>
      <c r="M5" s="134">
        <v>2530522.09</v>
      </c>
      <c r="N5" s="138">
        <f>M5/7.5345</f>
        <v>335857.99854004907</v>
      </c>
    </row>
    <row r="6" spans="1:14" ht="27" customHeight="1">
      <c r="A6" s="95" t="s">
        <v>230</v>
      </c>
      <c r="B6" s="96" t="s">
        <v>3</v>
      </c>
      <c r="C6" s="95" t="s">
        <v>228</v>
      </c>
      <c r="D6" s="97"/>
      <c r="E6" s="98">
        <f>SUM(E7)</f>
        <v>53232</v>
      </c>
      <c r="F6" s="93">
        <f t="shared" si="0"/>
        <v>7065.1005375273735</v>
      </c>
      <c r="G6" s="98">
        <v>50664</v>
      </c>
      <c r="H6" s="93">
        <f t="shared" si="1"/>
        <v>6724.268365518614</v>
      </c>
      <c r="I6" s="98">
        <f>SUM(I7)</f>
        <v>50661.98</v>
      </c>
      <c r="J6" s="137">
        <f t="shared" si="2"/>
        <v>6724.000265445617</v>
      </c>
      <c r="K6" s="137">
        <f>SUM(K7)</f>
        <v>50661.98</v>
      </c>
      <c r="L6" s="93">
        <f>K6/7.5345</f>
        <v>6724.000265445617</v>
      </c>
      <c r="M6" s="137">
        <v>50661.98</v>
      </c>
      <c r="N6" s="93">
        <f>M6/7.5345</f>
        <v>6724.000265445617</v>
      </c>
    </row>
    <row r="7" spans="1:14" ht="27" customHeight="1">
      <c r="A7" s="96"/>
      <c r="B7" s="95">
        <v>3</v>
      </c>
      <c r="C7" s="95" t="s">
        <v>163</v>
      </c>
      <c r="D7" s="97"/>
      <c r="E7" s="98">
        <f>SUM(E8,E32)</f>
        <v>53232</v>
      </c>
      <c r="F7" s="93">
        <f t="shared" si="0"/>
        <v>7065.1005375273735</v>
      </c>
      <c r="G7" s="98">
        <v>50664</v>
      </c>
      <c r="H7" s="93">
        <f t="shared" si="1"/>
        <v>6724.268365518614</v>
      </c>
      <c r="I7" s="98">
        <f>SUM(I8,I32)</f>
        <v>50661.98</v>
      </c>
      <c r="J7" s="137">
        <f t="shared" si="2"/>
        <v>6724.000265445617</v>
      </c>
      <c r="K7" s="137">
        <f>SUM(K8,K32)</f>
        <v>50661.98</v>
      </c>
      <c r="L7" s="93">
        <f>K7/7.5345</f>
        <v>6724.000265445617</v>
      </c>
      <c r="M7" s="137">
        <v>50661.98</v>
      </c>
      <c r="N7" s="93">
        <f>M7/7.5345</f>
        <v>6724.000265445617</v>
      </c>
    </row>
    <row r="8" spans="1:14" ht="27" customHeight="1">
      <c r="A8" s="96"/>
      <c r="B8" s="95">
        <v>32</v>
      </c>
      <c r="C8" s="95" t="s">
        <v>162</v>
      </c>
      <c r="D8" s="97"/>
      <c r="E8" s="98">
        <f>SUM(E9,E13,E18,E28)</f>
        <v>50496</v>
      </c>
      <c r="F8" s="93">
        <f t="shared" si="0"/>
        <v>6701.970933704957</v>
      </c>
      <c r="G8" s="98">
        <v>47664</v>
      </c>
      <c r="H8" s="93">
        <f t="shared" si="1"/>
        <v>6326.099940274736</v>
      </c>
      <c r="I8" s="98">
        <f>SUM(I9,I13,I18,I28)</f>
        <v>47874.25</v>
      </c>
      <c r="J8" s="137">
        <f t="shared" si="2"/>
        <v>6354.004910743911</v>
      </c>
      <c r="K8" s="137">
        <v>47874.25</v>
      </c>
      <c r="L8" s="93">
        <f>K8/7.5345</f>
        <v>6354.004910743911</v>
      </c>
      <c r="M8" s="137">
        <v>47874.25</v>
      </c>
      <c r="N8" s="93">
        <f>M8/7.5345</f>
        <v>6354.004910743911</v>
      </c>
    </row>
    <row r="9" spans="1:14" ht="27" customHeight="1">
      <c r="A9" s="96"/>
      <c r="B9" s="95" t="s">
        <v>5</v>
      </c>
      <c r="C9" s="95" t="s">
        <v>6</v>
      </c>
      <c r="D9" s="97"/>
      <c r="E9" s="98">
        <v>8058</v>
      </c>
      <c r="F9" s="93">
        <f t="shared" si="0"/>
        <v>1069.4803902050567</v>
      </c>
      <c r="G9" s="98">
        <v>6700</v>
      </c>
      <c r="H9" s="93">
        <f t="shared" si="1"/>
        <v>889.2428163779945</v>
      </c>
      <c r="I9" s="98">
        <f>SUM(I10:I12)</f>
        <v>6705.719999999999</v>
      </c>
      <c r="J9" s="137">
        <f t="shared" si="2"/>
        <v>890.0019908421261</v>
      </c>
      <c r="K9" s="137"/>
      <c r="L9" s="93"/>
      <c r="M9" s="137"/>
      <c r="N9" s="93"/>
    </row>
    <row r="10" spans="1:14" ht="27" customHeight="1">
      <c r="A10" s="100"/>
      <c r="B10" s="100" t="s">
        <v>8</v>
      </c>
      <c r="C10" s="100" t="s">
        <v>9</v>
      </c>
      <c r="D10" s="101">
        <v>48005</v>
      </c>
      <c r="E10" s="99">
        <v>7558</v>
      </c>
      <c r="F10" s="93">
        <f t="shared" si="0"/>
        <v>1003.1189859977436</v>
      </c>
      <c r="G10" s="102"/>
      <c r="H10" s="93">
        <f t="shared" si="1"/>
        <v>0</v>
      </c>
      <c r="I10" s="102">
        <v>6005</v>
      </c>
      <c r="J10" s="93">
        <f t="shared" si="2"/>
        <v>797.0004645298294</v>
      </c>
      <c r="K10" s="93"/>
      <c r="L10" s="93"/>
      <c r="M10" s="93"/>
      <c r="N10" s="93"/>
    </row>
    <row r="11" spans="1:14" ht="27" customHeight="1">
      <c r="A11" s="100"/>
      <c r="B11" s="100" t="s">
        <v>35</v>
      </c>
      <c r="C11" s="100" t="s">
        <v>36</v>
      </c>
      <c r="D11" s="101">
        <v>48005</v>
      </c>
      <c r="E11" s="99">
        <v>500</v>
      </c>
      <c r="F11" s="93">
        <f t="shared" si="0"/>
        <v>66.36140420731303</v>
      </c>
      <c r="G11" s="102"/>
      <c r="H11" s="93">
        <f t="shared" si="1"/>
        <v>0</v>
      </c>
      <c r="I11" s="102">
        <v>504.82</v>
      </c>
      <c r="J11" s="93">
        <f t="shared" si="2"/>
        <v>67.00112814387153</v>
      </c>
      <c r="K11" s="93"/>
      <c r="L11" s="93"/>
      <c r="M11" s="93"/>
      <c r="N11" s="93"/>
    </row>
    <row r="12" spans="1:14" ht="27" customHeight="1">
      <c r="A12" s="100"/>
      <c r="B12" s="100">
        <v>3214</v>
      </c>
      <c r="C12" s="100" t="s">
        <v>233</v>
      </c>
      <c r="D12" s="101">
        <v>48005</v>
      </c>
      <c r="E12" s="99">
        <v>0</v>
      </c>
      <c r="F12" s="93">
        <f t="shared" si="0"/>
        <v>0</v>
      </c>
      <c r="G12" s="102"/>
      <c r="H12" s="93">
        <f t="shared" si="1"/>
        <v>0</v>
      </c>
      <c r="I12" s="102">
        <v>195.9</v>
      </c>
      <c r="J12" s="93">
        <f t="shared" si="2"/>
        <v>26.000398168425242</v>
      </c>
      <c r="K12" s="93"/>
      <c r="L12" s="93"/>
      <c r="M12" s="93"/>
      <c r="N12" s="93"/>
    </row>
    <row r="13" spans="1:14" s="125" customFormat="1" ht="27" customHeight="1">
      <c r="A13" s="96"/>
      <c r="B13" s="95" t="s">
        <v>37</v>
      </c>
      <c r="C13" s="95" t="s">
        <v>38</v>
      </c>
      <c r="D13" s="97"/>
      <c r="E13" s="98">
        <f>SUM(E14:E17)</f>
        <v>16402</v>
      </c>
      <c r="F13" s="93">
        <f t="shared" si="0"/>
        <v>2176.9195036166966</v>
      </c>
      <c r="G13" s="103">
        <v>19982</v>
      </c>
      <c r="H13" s="93">
        <f t="shared" si="1"/>
        <v>2652.0671577410576</v>
      </c>
      <c r="I13" s="103">
        <f>SUM(I14:I17)</f>
        <v>19461.63</v>
      </c>
      <c r="J13" s="137">
        <f t="shared" si="2"/>
        <v>2583.002189926339</v>
      </c>
      <c r="K13" s="137"/>
      <c r="L13" s="93"/>
      <c r="M13" s="137"/>
      <c r="N13" s="93"/>
    </row>
    <row r="14" spans="1:14" ht="27" customHeight="1">
      <c r="A14" s="100"/>
      <c r="B14" s="100" t="s">
        <v>46</v>
      </c>
      <c r="C14" s="100" t="s">
        <v>47</v>
      </c>
      <c r="D14" s="101">
        <v>48005</v>
      </c>
      <c r="E14" s="99">
        <v>15612</v>
      </c>
      <c r="F14" s="93">
        <f t="shared" si="0"/>
        <v>2072.068484969142</v>
      </c>
      <c r="G14" s="102"/>
      <c r="H14" s="93">
        <f t="shared" si="1"/>
        <v>0</v>
      </c>
      <c r="I14" s="102">
        <v>17954.72</v>
      </c>
      <c r="J14" s="93">
        <f t="shared" si="2"/>
        <v>2383.000862698255</v>
      </c>
      <c r="K14" s="93"/>
      <c r="L14" s="93"/>
      <c r="M14" s="93"/>
      <c r="N14" s="93"/>
    </row>
    <row r="15" spans="1:14" ht="27" customHeight="1">
      <c r="A15" s="100"/>
      <c r="B15" s="100" t="s">
        <v>48</v>
      </c>
      <c r="C15" s="100" t="s">
        <v>49</v>
      </c>
      <c r="D15" s="101">
        <v>48005</v>
      </c>
      <c r="E15" s="99">
        <v>150</v>
      </c>
      <c r="F15" s="93">
        <f t="shared" si="0"/>
        <v>19.908421262193908</v>
      </c>
      <c r="G15" s="102"/>
      <c r="H15" s="93">
        <f t="shared" si="1"/>
        <v>0</v>
      </c>
      <c r="I15" s="102">
        <v>301.38</v>
      </c>
      <c r="J15" s="93">
        <f t="shared" si="2"/>
        <v>40</v>
      </c>
      <c r="K15" s="93"/>
      <c r="L15" s="93"/>
      <c r="M15" s="93"/>
      <c r="N15" s="93"/>
    </row>
    <row r="16" spans="1:14" ht="27" customHeight="1">
      <c r="A16" s="100"/>
      <c r="B16" s="100" t="s">
        <v>50</v>
      </c>
      <c r="C16" s="100" t="s">
        <v>51</v>
      </c>
      <c r="D16" s="101">
        <v>48005</v>
      </c>
      <c r="E16" s="99">
        <v>640</v>
      </c>
      <c r="F16" s="93">
        <f t="shared" si="0"/>
        <v>84.94259738536067</v>
      </c>
      <c r="G16" s="102"/>
      <c r="H16" s="93">
        <f t="shared" si="1"/>
        <v>0</v>
      </c>
      <c r="I16" s="102">
        <v>700.71</v>
      </c>
      <c r="J16" s="93">
        <f t="shared" si="2"/>
        <v>93.00019908421262</v>
      </c>
      <c r="K16" s="93"/>
      <c r="L16" s="93"/>
      <c r="M16" s="93"/>
      <c r="N16" s="93"/>
    </row>
    <row r="17" spans="1:14" ht="27" customHeight="1">
      <c r="A17" s="100"/>
      <c r="B17" s="100" t="s">
        <v>39</v>
      </c>
      <c r="C17" s="100" t="s">
        <v>40</v>
      </c>
      <c r="D17" s="101">
        <v>48005</v>
      </c>
      <c r="E17" s="99">
        <v>0</v>
      </c>
      <c r="F17" s="93">
        <f t="shared" si="0"/>
        <v>0</v>
      </c>
      <c r="G17" s="102"/>
      <c r="H17" s="93">
        <f t="shared" si="1"/>
        <v>0</v>
      </c>
      <c r="I17" s="102">
        <v>504.82</v>
      </c>
      <c r="J17" s="93">
        <f t="shared" si="2"/>
        <v>67.00112814387153</v>
      </c>
      <c r="K17" s="93"/>
      <c r="L17" s="93"/>
      <c r="M17" s="93"/>
      <c r="N17" s="93"/>
    </row>
    <row r="18" spans="1:14" s="125" customFormat="1" ht="27" customHeight="1">
      <c r="A18" s="96"/>
      <c r="B18" s="95" t="s">
        <v>14</v>
      </c>
      <c r="C18" s="95" t="s">
        <v>15</v>
      </c>
      <c r="D18" s="97"/>
      <c r="E18" s="98">
        <f>SUM(E19:E27)</f>
        <v>21041</v>
      </c>
      <c r="F18" s="93">
        <f t="shared" si="0"/>
        <v>2792.620611852147</v>
      </c>
      <c r="G18" s="103">
        <v>18282</v>
      </c>
      <c r="H18" s="93">
        <f t="shared" si="1"/>
        <v>2426.4383834361934</v>
      </c>
      <c r="I18" s="103">
        <f>SUM(I19:I27)</f>
        <v>18791.07</v>
      </c>
      <c r="J18" s="137">
        <f t="shared" si="2"/>
        <v>2494.003583515827</v>
      </c>
      <c r="K18" s="137"/>
      <c r="L18" s="93"/>
      <c r="M18" s="137"/>
      <c r="N18" s="93"/>
    </row>
    <row r="19" spans="1:14" ht="27" customHeight="1">
      <c r="A19" s="100"/>
      <c r="B19" s="100" t="s">
        <v>52</v>
      </c>
      <c r="C19" s="100" t="s">
        <v>53</v>
      </c>
      <c r="D19" s="101">
        <v>48005</v>
      </c>
      <c r="E19" s="99">
        <v>7159</v>
      </c>
      <c r="F19" s="93">
        <f t="shared" si="0"/>
        <v>950.1625854403079</v>
      </c>
      <c r="G19" s="102"/>
      <c r="H19" s="93">
        <f t="shared" si="1"/>
        <v>0</v>
      </c>
      <c r="I19" s="102">
        <v>6005</v>
      </c>
      <c r="J19" s="93">
        <f t="shared" si="2"/>
        <v>797.0004645298294</v>
      </c>
      <c r="K19" s="93"/>
      <c r="L19" s="93"/>
      <c r="M19" s="93"/>
      <c r="N19" s="93"/>
    </row>
    <row r="20" spans="1:14" ht="27" customHeight="1">
      <c r="A20" s="100"/>
      <c r="B20" s="100" t="s">
        <v>22</v>
      </c>
      <c r="C20" s="100" t="s">
        <v>23</v>
      </c>
      <c r="D20" s="101">
        <v>48005</v>
      </c>
      <c r="E20" s="99">
        <v>1287</v>
      </c>
      <c r="F20" s="93">
        <f t="shared" si="0"/>
        <v>170.81425442962373</v>
      </c>
      <c r="G20" s="102"/>
      <c r="H20" s="93">
        <f t="shared" si="1"/>
        <v>0</v>
      </c>
      <c r="I20" s="102">
        <v>3013.8</v>
      </c>
      <c r="J20" s="93">
        <f t="shared" si="2"/>
        <v>400</v>
      </c>
      <c r="K20" s="93"/>
      <c r="L20" s="93"/>
      <c r="M20" s="93"/>
      <c r="N20" s="93"/>
    </row>
    <row r="21" spans="1:14" ht="27" customHeight="1">
      <c r="A21" s="100"/>
      <c r="B21" s="100" t="s">
        <v>16</v>
      </c>
      <c r="C21" s="100" t="s">
        <v>45</v>
      </c>
      <c r="D21" s="101">
        <v>48005</v>
      </c>
      <c r="E21" s="99">
        <v>0</v>
      </c>
      <c r="F21" s="93">
        <f t="shared" si="0"/>
        <v>0</v>
      </c>
      <c r="G21" s="102"/>
      <c r="H21" s="93">
        <f t="shared" si="1"/>
        <v>0</v>
      </c>
      <c r="I21" s="102">
        <v>0</v>
      </c>
      <c r="J21" s="93">
        <f t="shared" si="2"/>
        <v>0</v>
      </c>
      <c r="K21" s="93"/>
      <c r="L21" s="93"/>
      <c r="M21" s="93"/>
      <c r="N21" s="93"/>
    </row>
    <row r="22" spans="1:14" ht="27" customHeight="1">
      <c r="A22" s="100"/>
      <c r="B22" s="100" t="s">
        <v>41</v>
      </c>
      <c r="C22" s="100" t="s">
        <v>54</v>
      </c>
      <c r="D22" s="101">
        <v>48005</v>
      </c>
      <c r="E22" s="99">
        <v>3935</v>
      </c>
      <c r="F22" s="93">
        <f t="shared" si="0"/>
        <v>522.2642511115534</v>
      </c>
      <c r="G22" s="102"/>
      <c r="H22" s="93">
        <f t="shared" si="1"/>
        <v>0</v>
      </c>
      <c r="I22" s="102">
        <v>2486.39</v>
      </c>
      <c r="J22" s="93">
        <f t="shared" si="2"/>
        <v>330.000663614042</v>
      </c>
      <c r="K22" s="93"/>
      <c r="L22" s="93"/>
      <c r="M22" s="93"/>
      <c r="N22" s="93"/>
    </row>
    <row r="23" spans="1:14" ht="27" customHeight="1">
      <c r="A23" s="100"/>
      <c r="B23" s="100">
        <v>3235</v>
      </c>
      <c r="C23" s="100" t="s">
        <v>234</v>
      </c>
      <c r="D23" s="101">
        <v>48005</v>
      </c>
      <c r="E23" s="99">
        <v>0</v>
      </c>
      <c r="F23" s="93">
        <f t="shared" si="0"/>
        <v>0</v>
      </c>
      <c r="G23" s="102"/>
      <c r="H23" s="93">
        <f t="shared" si="1"/>
        <v>0</v>
      </c>
      <c r="I23" s="102">
        <v>0</v>
      </c>
      <c r="J23" s="93">
        <f t="shared" si="2"/>
        <v>0</v>
      </c>
      <c r="K23" s="93"/>
      <c r="L23" s="93"/>
      <c r="M23" s="93"/>
      <c r="N23" s="93"/>
    </row>
    <row r="24" spans="1:14" ht="27" customHeight="1">
      <c r="A24" s="100"/>
      <c r="B24" s="100" t="s">
        <v>42</v>
      </c>
      <c r="C24" s="100" t="s">
        <v>59</v>
      </c>
      <c r="D24" s="101">
        <v>48005</v>
      </c>
      <c r="E24" s="99">
        <v>830</v>
      </c>
      <c r="F24" s="93">
        <f t="shared" si="0"/>
        <v>110.15993098413962</v>
      </c>
      <c r="G24" s="102"/>
      <c r="H24" s="93">
        <f t="shared" si="1"/>
        <v>0</v>
      </c>
      <c r="I24" s="102">
        <v>1002.09</v>
      </c>
      <c r="J24" s="93">
        <f t="shared" si="2"/>
        <v>133.00019908421262</v>
      </c>
      <c r="K24" s="93"/>
      <c r="L24" s="93"/>
      <c r="M24" s="93"/>
      <c r="N24" s="93"/>
    </row>
    <row r="25" spans="1:14" ht="27" customHeight="1">
      <c r="A25" s="100"/>
      <c r="B25" s="100" t="s">
        <v>18</v>
      </c>
      <c r="C25" s="100" t="s">
        <v>19</v>
      </c>
      <c r="D25" s="101">
        <v>48005</v>
      </c>
      <c r="E25" s="99">
        <v>3255</v>
      </c>
      <c r="F25" s="93">
        <f t="shared" si="0"/>
        <v>432.01274138960775</v>
      </c>
      <c r="G25" s="102"/>
      <c r="H25" s="93">
        <f t="shared" si="1"/>
        <v>0</v>
      </c>
      <c r="I25" s="102">
        <v>2486.39</v>
      </c>
      <c r="J25" s="93">
        <f t="shared" si="2"/>
        <v>330.000663614042</v>
      </c>
      <c r="K25" s="93"/>
      <c r="L25" s="93"/>
      <c r="M25" s="93"/>
      <c r="N25" s="93"/>
    </row>
    <row r="26" spans="1:14" ht="27" customHeight="1">
      <c r="A26" s="100"/>
      <c r="B26" s="100" t="s">
        <v>28</v>
      </c>
      <c r="C26" s="100" t="s">
        <v>29</v>
      </c>
      <c r="D26" s="101">
        <v>48005</v>
      </c>
      <c r="E26" s="99">
        <v>4575</v>
      </c>
      <c r="F26" s="93">
        <f t="shared" si="0"/>
        <v>607.2068484969142</v>
      </c>
      <c r="G26" s="102"/>
      <c r="H26" s="93">
        <f t="shared" si="1"/>
        <v>0</v>
      </c>
      <c r="I26" s="102">
        <v>3691.91</v>
      </c>
      <c r="J26" s="93">
        <f t="shared" si="2"/>
        <v>490.000663614042</v>
      </c>
      <c r="K26" s="93"/>
      <c r="L26" s="93"/>
      <c r="M26" s="93"/>
      <c r="N26" s="93"/>
    </row>
    <row r="27" spans="1:14" ht="27" customHeight="1">
      <c r="A27" s="100"/>
      <c r="B27" s="100" t="s">
        <v>20</v>
      </c>
      <c r="C27" s="100" t="s">
        <v>21</v>
      </c>
      <c r="D27" s="101">
        <v>48005</v>
      </c>
      <c r="E27" s="99">
        <v>0</v>
      </c>
      <c r="F27" s="93">
        <f t="shared" si="0"/>
        <v>0</v>
      </c>
      <c r="G27" s="102"/>
      <c r="H27" s="93">
        <f t="shared" si="1"/>
        <v>0</v>
      </c>
      <c r="I27" s="102">
        <v>105.49</v>
      </c>
      <c r="J27" s="93">
        <f t="shared" si="2"/>
        <v>14.000929059658901</v>
      </c>
      <c r="K27" s="93"/>
      <c r="L27" s="93"/>
      <c r="M27" s="93"/>
      <c r="N27" s="93"/>
    </row>
    <row r="28" spans="1:14" s="125" customFormat="1" ht="27" customHeight="1">
      <c r="A28" s="96"/>
      <c r="B28" s="95" t="s">
        <v>10</v>
      </c>
      <c r="C28" s="95" t="s">
        <v>11</v>
      </c>
      <c r="D28" s="97"/>
      <c r="E28" s="98">
        <f>SUM(E29:E31)</f>
        <v>4995</v>
      </c>
      <c r="F28" s="93">
        <f t="shared" si="0"/>
        <v>662.9504280310571</v>
      </c>
      <c r="G28" s="103">
        <v>2700</v>
      </c>
      <c r="H28" s="93">
        <f t="shared" si="1"/>
        <v>358.35158271949035</v>
      </c>
      <c r="I28" s="103">
        <f>SUM(I29:I31)</f>
        <v>2915.83</v>
      </c>
      <c r="J28" s="137">
        <f t="shared" si="2"/>
        <v>386.99714645961905</v>
      </c>
      <c r="K28" s="137"/>
      <c r="L28" s="93"/>
      <c r="M28" s="137"/>
      <c r="N28" s="93"/>
    </row>
    <row r="29" spans="1:14" ht="27" customHeight="1">
      <c r="A29" s="100"/>
      <c r="B29" s="100">
        <v>3293</v>
      </c>
      <c r="C29" s="100" t="s">
        <v>232</v>
      </c>
      <c r="D29" s="101">
        <v>48005</v>
      </c>
      <c r="E29" s="99">
        <v>1082</v>
      </c>
      <c r="F29" s="93">
        <f t="shared" si="0"/>
        <v>143.6060787046254</v>
      </c>
      <c r="G29" s="102"/>
      <c r="H29" s="93">
        <f t="shared" si="1"/>
        <v>0</v>
      </c>
      <c r="I29" s="102">
        <v>105.49</v>
      </c>
      <c r="J29" s="93">
        <f t="shared" si="2"/>
        <v>14.000929059658901</v>
      </c>
      <c r="K29" s="93"/>
      <c r="L29" s="93"/>
      <c r="M29" s="93"/>
      <c r="N29" s="93"/>
    </row>
    <row r="30" spans="1:14" ht="27" customHeight="1">
      <c r="A30" s="100"/>
      <c r="B30" s="100">
        <v>3294</v>
      </c>
      <c r="C30" s="100" t="s">
        <v>56</v>
      </c>
      <c r="D30" s="101">
        <v>48005</v>
      </c>
      <c r="E30" s="99">
        <v>1000</v>
      </c>
      <c r="F30" s="93">
        <f t="shared" si="0"/>
        <v>132.72280841462606</v>
      </c>
      <c r="G30" s="102"/>
      <c r="H30" s="93">
        <f t="shared" si="1"/>
        <v>0</v>
      </c>
      <c r="I30" s="102">
        <v>1002.09</v>
      </c>
      <c r="J30" s="93">
        <f t="shared" si="2"/>
        <v>133.00019908421262</v>
      </c>
      <c r="K30" s="93"/>
      <c r="L30" s="93"/>
      <c r="M30" s="93"/>
      <c r="N30" s="93"/>
    </row>
    <row r="31" spans="1:14" ht="27" customHeight="1">
      <c r="A31" s="100"/>
      <c r="B31" s="100" t="s">
        <v>17</v>
      </c>
      <c r="C31" s="100" t="s">
        <v>30</v>
      </c>
      <c r="D31" s="101">
        <v>48005</v>
      </c>
      <c r="E31" s="99">
        <v>2913</v>
      </c>
      <c r="F31" s="93">
        <f t="shared" si="0"/>
        <v>386.62154091180565</v>
      </c>
      <c r="G31" s="102"/>
      <c r="H31" s="93">
        <f t="shared" si="1"/>
        <v>0</v>
      </c>
      <c r="I31" s="102">
        <v>1808.25</v>
      </c>
      <c r="J31" s="93">
        <f t="shared" si="2"/>
        <v>239.99601831574753</v>
      </c>
      <c r="K31" s="93"/>
      <c r="L31" s="93"/>
      <c r="M31" s="93"/>
      <c r="N31" s="93"/>
    </row>
    <row r="32" spans="1:14" ht="27" customHeight="1">
      <c r="A32" s="96"/>
      <c r="B32" s="95">
        <v>34</v>
      </c>
      <c r="C32" s="95" t="s">
        <v>164</v>
      </c>
      <c r="D32" s="97"/>
      <c r="E32" s="98">
        <v>2736</v>
      </c>
      <c r="F32" s="93">
        <f t="shared" si="0"/>
        <v>363.12960382241687</v>
      </c>
      <c r="G32" s="103">
        <v>3000</v>
      </c>
      <c r="H32" s="93">
        <f t="shared" si="1"/>
        <v>398.1684252438781</v>
      </c>
      <c r="I32" s="103">
        <v>2787.73</v>
      </c>
      <c r="J32" s="137">
        <f t="shared" si="2"/>
        <v>369.9953547017055</v>
      </c>
      <c r="K32" s="137">
        <v>2787.73</v>
      </c>
      <c r="L32" s="93">
        <f>K32/7.5345</f>
        <v>369.9953547017055</v>
      </c>
      <c r="M32" s="137">
        <v>2787.73</v>
      </c>
      <c r="N32" s="93">
        <f>M32/7.5345</f>
        <v>369.9953547017055</v>
      </c>
    </row>
    <row r="33" spans="1:14" s="125" customFormat="1" ht="27" customHeight="1">
      <c r="A33" s="96"/>
      <c r="B33" s="95" t="s">
        <v>31</v>
      </c>
      <c r="C33" s="95" t="s">
        <v>32</v>
      </c>
      <c r="D33" s="97"/>
      <c r="E33" s="98">
        <v>2736</v>
      </c>
      <c r="F33" s="93">
        <f t="shared" si="0"/>
        <v>363.12960382241687</v>
      </c>
      <c r="G33" s="103">
        <v>3000</v>
      </c>
      <c r="H33" s="93">
        <f t="shared" si="1"/>
        <v>398.1684252438781</v>
      </c>
      <c r="I33" s="103">
        <v>2787.73</v>
      </c>
      <c r="J33" s="137">
        <f t="shared" si="2"/>
        <v>369.9953547017055</v>
      </c>
      <c r="K33" s="137"/>
      <c r="L33" s="93"/>
      <c r="M33" s="137"/>
      <c r="N33" s="93"/>
    </row>
    <row r="34" spans="1:14" ht="27" customHeight="1">
      <c r="A34" s="100"/>
      <c r="B34" s="100" t="s">
        <v>33</v>
      </c>
      <c r="C34" s="100" t="s">
        <v>34</v>
      </c>
      <c r="D34" s="101">
        <v>48005</v>
      </c>
      <c r="E34" s="99">
        <v>2736</v>
      </c>
      <c r="F34" s="93">
        <f t="shared" si="0"/>
        <v>363.12960382241687</v>
      </c>
      <c r="G34" s="102"/>
      <c r="H34" s="93">
        <f t="shared" si="1"/>
        <v>0</v>
      </c>
      <c r="I34" s="102">
        <v>2787.73</v>
      </c>
      <c r="J34" s="93">
        <f t="shared" si="2"/>
        <v>369.9953547017055</v>
      </c>
      <c r="K34" s="93"/>
      <c r="L34" s="93"/>
      <c r="M34" s="93"/>
      <c r="N34" s="93"/>
    </row>
    <row r="35" spans="1:14" ht="27" customHeight="1">
      <c r="A35" s="95" t="s">
        <v>231</v>
      </c>
      <c r="B35" s="96" t="s">
        <v>3</v>
      </c>
      <c r="C35" s="95" t="s">
        <v>284</v>
      </c>
      <c r="D35" s="97"/>
      <c r="E35" s="98">
        <v>164439</v>
      </c>
      <c r="F35" s="93">
        <f t="shared" si="0"/>
        <v>21824.80589289269</v>
      </c>
      <c r="G35" s="103">
        <f>SUM(G36)</f>
        <v>217916</v>
      </c>
      <c r="H35" s="93">
        <f t="shared" si="1"/>
        <v>28922.42351848165</v>
      </c>
      <c r="I35" s="103">
        <f>SUM(I36)</f>
        <v>217912.81</v>
      </c>
      <c r="J35" s="137">
        <f t="shared" si="2"/>
        <v>28922.000132722806</v>
      </c>
      <c r="K35" s="137">
        <f>SUM(K36)</f>
        <v>217912.81</v>
      </c>
      <c r="L35" s="93">
        <f>K35/7.5345</f>
        <v>28922.000132722806</v>
      </c>
      <c r="M35" s="137">
        <v>217912.81</v>
      </c>
      <c r="N35" s="93">
        <f>M35/7.5345</f>
        <v>28922.000132722806</v>
      </c>
    </row>
    <row r="36" spans="1:14" ht="27" customHeight="1">
      <c r="A36" s="96"/>
      <c r="B36" s="95">
        <v>3</v>
      </c>
      <c r="C36" s="95" t="s">
        <v>163</v>
      </c>
      <c r="D36" s="97"/>
      <c r="E36" s="98">
        <v>164439</v>
      </c>
      <c r="F36" s="93">
        <f t="shared" si="0"/>
        <v>21824.80589289269</v>
      </c>
      <c r="G36" s="103">
        <f>SUM(G37,G40)</f>
        <v>217916</v>
      </c>
      <c r="H36" s="93">
        <f t="shared" si="1"/>
        <v>28922.42351848165</v>
      </c>
      <c r="I36" s="103">
        <f>SUM(I37,I40)</f>
        <v>217912.81</v>
      </c>
      <c r="J36" s="137">
        <f t="shared" si="2"/>
        <v>28922.000132722806</v>
      </c>
      <c r="K36" s="137">
        <f>SUM(K37,K40)</f>
        <v>217912.81</v>
      </c>
      <c r="L36" s="93">
        <f>K36/7.5345</f>
        <v>28922.000132722806</v>
      </c>
      <c r="M36" s="137">
        <v>217912.81</v>
      </c>
      <c r="N36" s="93">
        <f>M36/7.5345</f>
        <v>28922.000132722806</v>
      </c>
    </row>
    <row r="37" spans="1:14" ht="27" customHeight="1">
      <c r="A37" s="96"/>
      <c r="B37" s="95">
        <v>32</v>
      </c>
      <c r="C37" s="95" t="s">
        <v>162</v>
      </c>
      <c r="D37" s="97"/>
      <c r="E37" s="98">
        <v>2500</v>
      </c>
      <c r="F37" s="93">
        <f t="shared" si="0"/>
        <v>331.8070210365651</v>
      </c>
      <c r="G37" s="103">
        <v>6000</v>
      </c>
      <c r="H37" s="93">
        <f t="shared" si="1"/>
        <v>796.3368504877562</v>
      </c>
      <c r="I37" s="103">
        <f>SUM(I39)</f>
        <v>6004.99</v>
      </c>
      <c r="J37" s="137">
        <f t="shared" si="2"/>
        <v>796.9991373017452</v>
      </c>
      <c r="K37" s="137">
        <v>6004.99</v>
      </c>
      <c r="L37" s="93">
        <f>K37/7.5345</f>
        <v>796.9991373017452</v>
      </c>
      <c r="M37" s="137">
        <v>6004.99</v>
      </c>
      <c r="N37" s="93">
        <f>M37/7.5345</f>
        <v>796.9991373017452</v>
      </c>
    </row>
    <row r="38" spans="1:14" ht="27" customHeight="1">
      <c r="A38" s="96"/>
      <c r="B38" s="95" t="s">
        <v>14</v>
      </c>
      <c r="C38" s="95" t="s">
        <v>15</v>
      </c>
      <c r="D38" s="97"/>
      <c r="E38" s="98">
        <v>2500</v>
      </c>
      <c r="F38" s="93">
        <f t="shared" si="0"/>
        <v>331.8070210365651</v>
      </c>
      <c r="G38" s="103">
        <v>6000</v>
      </c>
      <c r="H38" s="93">
        <f t="shared" si="1"/>
        <v>796.3368504877562</v>
      </c>
      <c r="I38" s="103">
        <v>6004.99</v>
      </c>
      <c r="J38" s="137">
        <f t="shared" si="2"/>
        <v>796.9991373017452</v>
      </c>
      <c r="K38" s="137"/>
      <c r="L38" s="93"/>
      <c r="M38" s="137"/>
      <c r="N38" s="93"/>
    </row>
    <row r="39" spans="1:14" ht="27" customHeight="1">
      <c r="A39" s="100"/>
      <c r="B39" s="100" t="s">
        <v>42</v>
      </c>
      <c r="C39" s="100" t="s">
        <v>59</v>
      </c>
      <c r="D39" s="101">
        <v>48005</v>
      </c>
      <c r="E39" s="99">
        <v>2500</v>
      </c>
      <c r="F39" s="93">
        <f t="shared" si="0"/>
        <v>331.8070210365651</v>
      </c>
      <c r="G39" s="102"/>
      <c r="H39" s="93">
        <f t="shared" si="1"/>
        <v>0</v>
      </c>
      <c r="I39" s="102">
        <v>6004.99</v>
      </c>
      <c r="J39" s="93">
        <f t="shared" si="2"/>
        <v>796.9991373017452</v>
      </c>
      <c r="K39" s="93"/>
      <c r="L39" s="93"/>
      <c r="M39" s="93"/>
      <c r="N39" s="93"/>
    </row>
    <row r="40" spans="1:14" ht="27" customHeight="1">
      <c r="A40" s="96"/>
      <c r="B40" s="95">
        <v>37</v>
      </c>
      <c r="C40" s="95" t="s">
        <v>165</v>
      </c>
      <c r="D40" s="97"/>
      <c r="E40" s="98">
        <v>161939</v>
      </c>
      <c r="F40" s="93">
        <f t="shared" si="0"/>
        <v>21492.99887185613</v>
      </c>
      <c r="G40" s="103">
        <v>211916</v>
      </c>
      <c r="H40" s="93">
        <f t="shared" si="1"/>
        <v>28126.08666799389</v>
      </c>
      <c r="I40" s="103">
        <f>SUM(I42)</f>
        <v>211907.82</v>
      </c>
      <c r="J40" s="137">
        <f t="shared" si="2"/>
        <v>28125.00099542106</v>
      </c>
      <c r="K40" s="137">
        <v>211907.82</v>
      </c>
      <c r="L40" s="93">
        <f>K40/7.5345</f>
        <v>28125.00099542106</v>
      </c>
      <c r="M40" s="137">
        <v>211907.82</v>
      </c>
      <c r="N40" s="93">
        <f>M40/7.5345</f>
        <v>28125.00099542106</v>
      </c>
    </row>
    <row r="41" spans="1:14" ht="27" customHeight="1">
      <c r="A41" s="96"/>
      <c r="B41" s="95" t="s">
        <v>12</v>
      </c>
      <c r="C41" s="95" t="s">
        <v>13</v>
      </c>
      <c r="D41" s="97"/>
      <c r="E41" s="98">
        <v>161939</v>
      </c>
      <c r="F41" s="93">
        <f t="shared" si="0"/>
        <v>21492.99887185613</v>
      </c>
      <c r="G41" s="103">
        <v>211916</v>
      </c>
      <c r="H41" s="93">
        <f t="shared" si="1"/>
        <v>28126.08666799389</v>
      </c>
      <c r="I41" s="103">
        <f>SUM(I42)</f>
        <v>211907.82</v>
      </c>
      <c r="J41" s="137">
        <f t="shared" si="2"/>
        <v>28125.00099542106</v>
      </c>
      <c r="K41" s="137"/>
      <c r="L41" s="93"/>
      <c r="M41" s="137"/>
      <c r="N41" s="93"/>
    </row>
    <row r="42" spans="1:14" ht="27" customHeight="1">
      <c r="A42" s="100"/>
      <c r="B42" s="100" t="s">
        <v>65</v>
      </c>
      <c r="C42" s="100" t="s">
        <v>66</v>
      </c>
      <c r="D42" s="101">
        <v>48005</v>
      </c>
      <c r="E42" s="99">
        <v>161939</v>
      </c>
      <c r="F42" s="93">
        <f t="shared" si="0"/>
        <v>21492.99887185613</v>
      </c>
      <c r="G42" s="102"/>
      <c r="H42" s="93">
        <f t="shared" si="1"/>
        <v>0</v>
      </c>
      <c r="I42" s="102">
        <v>211907.82</v>
      </c>
      <c r="J42" s="93">
        <f t="shared" si="2"/>
        <v>28125.00099542106</v>
      </c>
      <c r="K42" s="93"/>
      <c r="L42" s="93"/>
      <c r="M42" s="93"/>
      <c r="N42" s="93"/>
    </row>
    <row r="43" spans="1:14" s="125" customFormat="1" ht="27" customHeight="1">
      <c r="A43" s="95" t="s">
        <v>316</v>
      </c>
      <c r="B43" s="95" t="s">
        <v>3</v>
      </c>
      <c r="C43" s="95" t="s">
        <v>317</v>
      </c>
      <c r="D43" s="123"/>
      <c r="E43" s="98">
        <v>539</v>
      </c>
      <c r="F43" s="93">
        <f t="shared" si="0"/>
        <v>71.53759373548344</v>
      </c>
      <c r="G43" s="103">
        <v>0</v>
      </c>
      <c r="H43" s="93">
        <f t="shared" si="1"/>
        <v>0</v>
      </c>
      <c r="I43" s="139">
        <v>0</v>
      </c>
      <c r="J43" s="137">
        <f>I44/7.5345</f>
        <v>0</v>
      </c>
      <c r="K43" s="137">
        <v>0</v>
      </c>
      <c r="L43" s="93">
        <f>K43/7.5345</f>
        <v>0</v>
      </c>
      <c r="M43" s="137">
        <v>0</v>
      </c>
      <c r="N43" s="93">
        <f>M43/7.5345</f>
        <v>0</v>
      </c>
    </row>
    <row r="44" spans="1:14" s="125" customFormat="1" ht="27" customHeight="1">
      <c r="A44" s="95"/>
      <c r="B44" s="95">
        <v>3</v>
      </c>
      <c r="C44" s="95" t="s">
        <v>163</v>
      </c>
      <c r="D44" s="123"/>
      <c r="E44" s="98">
        <v>539</v>
      </c>
      <c r="F44" s="93">
        <f t="shared" si="0"/>
        <v>71.53759373548344</v>
      </c>
      <c r="G44" s="103">
        <v>0</v>
      </c>
      <c r="H44" s="93">
        <f t="shared" si="1"/>
        <v>0</v>
      </c>
      <c r="I44" s="103">
        <v>0</v>
      </c>
      <c r="J44" s="137">
        <f>I45/7.5345</f>
        <v>0</v>
      </c>
      <c r="K44" s="137">
        <v>0</v>
      </c>
      <c r="L44" s="93">
        <f>K44/7.5345</f>
        <v>0</v>
      </c>
      <c r="M44" s="137">
        <v>0</v>
      </c>
      <c r="N44" s="93">
        <f>M44/7.5345</f>
        <v>0</v>
      </c>
    </row>
    <row r="45" spans="1:14" s="125" customFormat="1" ht="27" customHeight="1">
      <c r="A45" s="95"/>
      <c r="B45" s="95">
        <v>32</v>
      </c>
      <c r="C45" s="95" t="s">
        <v>162</v>
      </c>
      <c r="D45" s="123"/>
      <c r="E45" s="98">
        <v>539</v>
      </c>
      <c r="F45" s="93">
        <f t="shared" si="0"/>
        <v>71.53759373548344</v>
      </c>
      <c r="G45" s="103">
        <v>0</v>
      </c>
      <c r="H45" s="93">
        <f t="shared" si="1"/>
        <v>0</v>
      </c>
      <c r="I45" s="103">
        <v>0</v>
      </c>
      <c r="J45" s="137">
        <f t="shared" si="2"/>
        <v>0</v>
      </c>
      <c r="K45" s="137">
        <v>0</v>
      </c>
      <c r="L45" s="93">
        <f>K45/7.5345</f>
        <v>0</v>
      </c>
      <c r="M45" s="137">
        <v>0</v>
      </c>
      <c r="N45" s="93">
        <f>M45/7.5345</f>
        <v>0</v>
      </c>
    </row>
    <row r="46" spans="1:14" s="125" customFormat="1" ht="27" customHeight="1">
      <c r="A46" s="95"/>
      <c r="B46" s="95">
        <v>322</v>
      </c>
      <c r="C46" s="95" t="s">
        <v>292</v>
      </c>
      <c r="D46" s="123"/>
      <c r="E46" s="98">
        <v>297</v>
      </c>
      <c r="F46" s="93">
        <f t="shared" si="0"/>
        <v>39.418674099143935</v>
      </c>
      <c r="G46" s="103">
        <v>0</v>
      </c>
      <c r="H46" s="93">
        <f t="shared" si="1"/>
        <v>0</v>
      </c>
      <c r="I46" s="103">
        <v>0</v>
      </c>
      <c r="J46" s="137">
        <f t="shared" si="2"/>
        <v>0</v>
      </c>
      <c r="K46" s="137"/>
      <c r="L46" s="93"/>
      <c r="M46" s="137"/>
      <c r="N46" s="93"/>
    </row>
    <row r="47" spans="1:14" ht="27" customHeight="1">
      <c r="A47" s="100"/>
      <c r="B47" s="100">
        <v>3222</v>
      </c>
      <c r="C47" s="100" t="s">
        <v>58</v>
      </c>
      <c r="D47" s="101">
        <v>32300</v>
      </c>
      <c r="E47" s="99">
        <v>297</v>
      </c>
      <c r="F47" s="93">
        <f t="shared" si="0"/>
        <v>39.418674099143935</v>
      </c>
      <c r="G47" s="102"/>
      <c r="H47" s="93">
        <f t="shared" si="1"/>
        <v>0</v>
      </c>
      <c r="I47" s="102">
        <v>0</v>
      </c>
      <c r="J47" s="93">
        <f t="shared" si="2"/>
        <v>0</v>
      </c>
      <c r="K47" s="93"/>
      <c r="L47" s="93"/>
      <c r="M47" s="93"/>
      <c r="N47" s="93"/>
    </row>
    <row r="48" spans="1:14" s="125" customFormat="1" ht="27" customHeight="1">
      <c r="A48" s="95"/>
      <c r="B48" s="95">
        <v>323</v>
      </c>
      <c r="C48" s="95" t="s">
        <v>15</v>
      </c>
      <c r="D48" s="123"/>
      <c r="E48" s="98">
        <v>242</v>
      </c>
      <c r="F48" s="93">
        <f t="shared" si="0"/>
        <v>32.118919636339506</v>
      </c>
      <c r="G48" s="103">
        <v>0</v>
      </c>
      <c r="H48" s="93">
        <f t="shared" si="1"/>
        <v>0</v>
      </c>
      <c r="I48" s="103">
        <v>0</v>
      </c>
      <c r="J48" s="137">
        <f t="shared" si="2"/>
        <v>0</v>
      </c>
      <c r="K48" s="137"/>
      <c r="L48" s="93"/>
      <c r="M48" s="137"/>
      <c r="N48" s="93"/>
    </row>
    <row r="49" spans="1:14" ht="27" customHeight="1">
      <c r="A49" s="100"/>
      <c r="B49" s="100">
        <v>3234</v>
      </c>
      <c r="C49" s="100" t="s">
        <v>54</v>
      </c>
      <c r="D49" s="101">
        <v>55254</v>
      </c>
      <c r="E49" s="99">
        <v>242</v>
      </c>
      <c r="F49" s="93">
        <f t="shared" si="0"/>
        <v>32.118919636339506</v>
      </c>
      <c r="G49" s="102"/>
      <c r="H49" s="93">
        <f t="shared" si="1"/>
        <v>0</v>
      </c>
      <c r="I49" s="102">
        <v>0</v>
      </c>
      <c r="J49" s="93">
        <f t="shared" si="2"/>
        <v>0</v>
      </c>
      <c r="K49" s="93"/>
      <c r="L49" s="93"/>
      <c r="M49" s="93"/>
      <c r="N49" s="93"/>
    </row>
    <row r="50" spans="1:14" ht="27" customHeight="1">
      <c r="A50" s="95" t="s">
        <v>235</v>
      </c>
      <c r="B50" s="96" t="s">
        <v>3</v>
      </c>
      <c r="C50" s="95" t="s">
        <v>236</v>
      </c>
      <c r="D50" s="97"/>
      <c r="E50" s="98">
        <f>SUM(E51)</f>
        <v>2197190</v>
      </c>
      <c r="F50" s="93">
        <f t="shared" si="0"/>
        <v>291617.2274205322</v>
      </c>
      <c r="G50" s="103">
        <f>SUM(G51)</f>
        <v>2258000</v>
      </c>
      <c r="H50" s="93">
        <f t="shared" si="1"/>
        <v>299688.1014002256</v>
      </c>
      <c r="I50" s="103">
        <f>SUM(I51)</f>
        <v>2261947.3000000003</v>
      </c>
      <c r="J50" s="137">
        <f t="shared" si="2"/>
        <v>300211.99814188073</v>
      </c>
      <c r="K50" s="137">
        <v>2261947.3</v>
      </c>
      <c r="L50" s="93">
        <f>K50/7.5345</f>
        <v>300211.9981418806</v>
      </c>
      <c r="M50" s="137">
        <v>2261947.3</v>
      </c>
      <c r="N50" s="93">
        <f>M50/7.5345</f>
        <v>300211.9981418806</v>
      </c>
    </row>
    <row r="51" spans="1:14" ht="27" customHeight="1">
      <c r="A51" s="96"/>
      <c r="B51" s="95">
        <v>3</v>
      </c>
      <c r="C51" s="95" t="s">
        <v>163</v>
      </c>
      <c r="D51" s="97"/>
      <c r="E51" s="98">
        <f>SUM(E52,E63,E72)</f>
        <v>2197190</v>
      </c>
      <c r="F51" s="93">
        <f t="shared" si="0"/>
        <v>291617.2274205322</v>
      </c>
      <c r="G51" s="98">
        <f>SUM(G52,G63,G72)</f>
        <v>2258000</v>
      </c>
      <c r="H51" s="93">
        <f t="shared" si="1"/>
        <v>299688.1014002256</v>
      </c>
      <c r="I51" s="98">
        <f>SUM(I52,I63,I72)</f>
        <v>2261947.3000000003</v>
      </c>
      <c r="J51" s="137">
        <f t="shared" si="2"/>
        <v>300211.99814188073</v>
      </c>
      <c r="K51" s="137">
        <f>SUM(K52,K63,K72)</f>
        <v>2261947.3000000003</v>
      </c>
      <c r="L51" s="93">
        <f>K51/7.5345</f>
        <v>300211.99814188073</v>
      </c>
      <c r="M51" s="137">
        <v>2261947.3</v>
      </c>
      <c r="N51" s="93">
        <f>M51/7.5345</f>
        <v>300211.9981418806</v>
      </c>
    </row>
    <row r="52" spans="1:14" ht="27" customHeight="1">
      <c r="A52" s="96"/>
      <c r="B52" s="95">
        <v>31</v>
      </c>
      <c r="C52" s="95" t="s">
        <v>237</v>
      </c>
      <c r="D52" s="97"/>
      <c r="E52" s="98">
        <f>SUM(E53,E58,E60)</f>
        <v>2084969</v>
      </c>
      <c r="F52" s="93">
        <f t="shared" si="0"/>
        <v>276722.94113743445</v>
      </c>
      <c r="G52" s="98">
        <v>2106065</v>
      </c>
      <c r="H52" s="93">
        <f t="shared" si="1"/>
        <v>279522.8615037494</v>
      </c>
      <c r="I52" s="98">
        <f>SUM(I53,I58,I60)</f>
        <v>2130997.67</v>
      </c>
      <c r="J52" s="137">
        <f t="shared" si="2"/>
        <v>282831.9954874245</v>
      </c>
      <c r="K52" s="137">
        <v>2130997.67</v>
      </c>
      <c r="L52" s="93">
        <f>K52/7.5345</f>
        <v>282831.9954874245</v>
      </c>
      <c r="M52" s="137">
        <v>2130997.67</v>
      </c>
      <c r="N52" s="93">
        <f>M52/7.5345</f>
        <v>282831.9954874245</v>
      </c>
    </row>
    <row r="53" spans="1:14" ht="27" customHeight="1">
      <c r="A53" s="96"/>
      <c r="B53" s="95">
        <v>311</v>
      </c>
      <c r="C53" s="95" t="s">
        <v>238</v>
      </c>
      <c r="D53" s="97"/>
      <c r="E53" s="98">
        <f>SUM(E54:E57)</f>
        <v>1716298</v>
      </c>
      <c r="F53" s="93">
        <f t="shared" si="0"/>
        <v>227791.89063640585</v>
      </c>
      <c r="G53" s="103">
        <v>1752815</v>
      </c>
      <c r="H53" s="93">
        <f t="shared" si="1"/>
        <v>232638.52943128275</v>
      </c>
      <c r="I53" s="103">
        <f>SUM(I54:I57)</f>
        <v>1755003.52</v>
      </c>
      <c r="J53" s="137">
        <f t="shared" si="2"/>
        <v>232928.99595195433</v>
      </c>
      <c r="K53" s="137"/>
      <c r="L53" s="93"/>
      <c r="M53" s="137"/>
      <c r="N53" s="93"/>
    </row>
    <row r="54" spans="1:14" ht="27" customHeight="1">
      <c r="A54" s="100"/>
      <c r="B54" s="100">
        <v>3111</v>
      </c>
      <c r="C54" s="100" t="s">
        <v>238</v>
      </c>
      <c r="D54" s="101">
        <v>53082</v>
      </c>
      <c r="E54" s="99">
        <v>1630140</v>
      </c>
      <c r="F54" s="93">
        <f t="shared" si="0"/>
        <v>216356.7589090185</v>
      </c>
      <c r="G54" s="102"/>
      <c r="H54" s="93">
        <f t="shared" si="1"/>
        <v>0</v>
      </c>
      <c r="I54" s="102">
        <v>1650002.73</v>
      </c>
      <c r="J54" s="93">
        <f t="shared" si="2"/>
        <v>218992.99621739995</v>
      </c>
      <c r="K54" s="93"/>
      <c r="L54" s="93"/>
      <c r="M54" s="93"/>
      <c r="N54" s="93"/>
    </row>
    <row r="55" spans="1:14" ht="27" customHeight="1">
      <c r="A55" s="100"/>
      <c r="B55" s="100">
        <v>3111</v>
      </c>
      <c r="C55" s="100" t="s">
        <v>239</v>
      </c>
      <c r="D55" s="101">
        <v>53082</v>
      </c>
      <c r="E55" s="99">
        <v>17876</v>
      </c>
      <c r="F55" s="93">
        <f t="shared" si="0"/>
        <v>2372.552923219855</v>
      </c>
      <c r="G55" s="102"/>
      <c r="H55" s="93">
        <f t="shared" si="1"/>
        <v>0</v>
      </c>
      <c r="I55" s="102">
        <v>40000.66</v>
      </c>
      <c r="J55" s="93">
        <f t="shared" si="2"/>
        <v>5308.999933638596</v>
      </c>
      <c r="K55" s="93"/>
      <c r="L55" s="93"/>
      <c r="M55" s="93"/>
      <c r="N55" s="93"/>
    </row>
    <row r="56" spans="1:14" ht="27" customHeight="1">
      <c r="A56" s="100"/>
      <c r="B56" s="100">
        <v>3113</v>
      </c>
      <c r="C56" s="100" t="s">
        <v>301</v>
      </c>
      <c r="D56" s="101">
        <v>53082</v>
      </c>
      <c r="E56" s="99">
        <v>20877</v>
      </c>
      <c r="F56" s="93">
        <f t="shared" si="0"/>
        <v>2770.854071272148</v>
      </c>
      <c r="G56" s="102"/>
      <c r="H56" s="93">
        <f t="shared" si="1"/>
        <v>0</v>
      </c>
      <c r="I56" s="102">
        <v>19996.57</v>
      </c>
      <c r="J56" s="93">
        <f t="shared" si="2"/>
        <v>2654.0009290596586</v>
      </c>
      <c r="K56" s="93"/>
      <c r="L56" s="93"/>
      <c r="M56" s="93"/>
      <c r="N56" s="93"/>
    </row>
    <row r="57" spans="1:14" ht="27" customHeight="1">
      <c r="A57" s="100"/>
      <c r="B57" s="100">
        <v>3114</v>
      </c>
      <c r="C57" s="100" t="s">
        <v>302</v>
      </c>
      <c r="D57" s="101">
        <v>53082</v>
      </c>
      <c r="E57" s="99">
        <v>47405</v>
      </c>
      <c r="F57" s="93">
        <f t="shared" si="0"/>
        <v>6291.724732895348</v>
      </c>
      <c r="G57" s="102"/>
      <c r="H57" s="93">
        <f t="shared" si="1"/>
        <v>0</v>
      </c>
      <c r="I57" s="102">
        <v>45003.56</v>
      </c>
      <c r="J57" s="93">
        <f t="shared" si="2"/>
        <v>5972.998871856128</v>
      </c>
      <c r="K57" s="93"/>
      <c r="L57" s="93"/>
      <c r="M57" s="93"/>
      <c r="N57" s="93"/>
    </row>
    <row r="58" spans="1:14" ht="27" customHeight="1">
      <c r="A58" s="96"/>
      <c r="B58" s="95">
        <v>312</v>
      </c>
      <c r="C58" s="95" t="s">
        <v>240</v>
      </c>
      <c r="D58" s="97"/>
      <c r="E58" s="98">
        <v>84881</v>
      </c>
      <c r="F58" s="93">
        <f t="shared" si="0"/>
        <v>11265.644701041874</v>
      </c>
      <c r="G58" s="103">
        <v>80000</v>
      </c>
      <c r="H58" s="93">
        <f t="shared" si="1"/>
        <v>10617.824673170084</v>
      </c>
      <c r="I58" s="103">
        <f>SUM(I59)</f>
        <v>84989.15</v>
      </c>
      <c r="J58" s="137">
        <f t="shared" si="2"/>
        <v>11279.998672771915</v>
      </c>
      <c r="K58" s="137"/>
      <c r="L58" s="93"/>
      <c r="M58" s="137"/>
      <c r="N58" s="93"/>
    </row>
    <row r="59" spans="1:14" ht="27" customHeight="1">
      <c r="A59" s="100"/>
      <c r="B59" s="100">
        <v>3121</v>
      </c>
      <c r="C59" s="100" t="s">
        <v>240</v>
      </c>
      <c r="D59" s="101">
        <v>53082</v>
      </c>
      <c r="E59" s="99">
        <v>84881</v>
      </c>
      <c r="F59" s="93">
        <f t="shared" si="0"/>
        <v>11265.644701041874</v>
      </c>
      <c r="G59" s="102"/>
      <c r="H59" s="93">
        <f t="shared" si="1"/>
        <v>0</v>
      </c>
      <c r="I59" s="102">
        <v>84989.15</v>
      </c>
      <c r="J59" s="93">
        <f t="shared" si="2"/>
        <v>11279.998672771915</v>
      </c>
      <c r="K59" s="93"/>
      <c r="L59" s="93"/>
      <c r="M59" s="93"/>
      <c r="N59" s="93"/>
    </row>
    <row r="60" spans="1:14" ht="27" customHeight="1">
      <c r="A60" s="96"/>
      <c r="B60" s="95">
        <v>313</v>
      </c>
      <c r="C60" s="95" t="s">
        <v>241</v>
      </c>
      <c r="D60" s="97"/>
      <c r="E60" s="98">
        <v>283790</v>
      </c>
      <c r="F60" s="93">
        <f t="shared" si="0"/>
        <v>37665.40579998673</v>
      </c>
      <c r="G60" s="98">
        <v>273250</v>
      </c>
      <c r="H60" s="93">
        <f t="shared" si="1"/>
        <v>36266.50739929657</v>
      </c>
      <c r="I60" s="98">
        <f>SUM(I61:I62)</f>
        <v>291005</v>
      </c>
      <c r="J60" s="137">
        <f t="shared" si="2"/>
        <v>38623.00086269825</v>
      </c>
      <c r="K60" s="137"/>
      <c r="L60" s="93"/>
      <c r="M60" s="137"/>
      <c r="N60" s="93"/>
    </row>
    <row r="61" spans="1:14" ht="27" customHeight="1">
      <c r="A61" s="100"/>
      <c r="B61" s="100">
        <v>3132</v>
      </c>
      <c r="C61" s="100" t="s">
        <v>242</v>
      </c>
      <c r="D61" s="101">
        <v>53082</v>
      </c>
      <c r="E61" s="99">
        <v>283790</v>
      </c>
      <c r="F61" s="93">
        <f t="shared" si="0"/>
        <v>37665.40579998673</v>
      </c>
      <c r="G61" s="102"/>
      <c r="H61" s="93">
        <f t="shared" si="1"/>
        <v>0</v>
      </c>
      <c r="I61" s="102">
        <v>290002.91</v>
      </c>
      <c r="J61" s="93">
        <f t="shared" si="2"/>
        <v>38490.00066361404</v>
      </c>
      <c r="K61" s="93"/>
      <c r="L61" s="93"/>
      <c r="M61" s="93"/>
      <c r="N61" s="93"/>
    </row>
    <row r="62" spans="1:14" ht="27" customHeight="1">
      <c r="A62" s="100"/>
      <c r="B62" s="100">
        <v>3133</v>
      </c>
      <c r="C62" s="100" t="s">
        <v>243</v>
      </c>
      <c r="D62" s="101">
        <v>53082</v>
      </c>
      <c r="E62" s="99">
        <v>0</v>
      </c>
      <c r="F62" s="93">
        <f t="shared" si="0"/>
        <v>0</v>
      </c>
      <c r="G62" s="102"/>
      <c r="H62" s="93">
        <f t="shared" si="1"/>
        <v>0</v>
      </c>
      <c r="I62" s="102">
        <v>1002.09</v>
      </c>
      <c r="J62" s="93">
        <f t="shared" si="2"/>
        <v>133.00019908421262</v>
      </c>
      <c r="K62" s="93"/>
      <c r="L62" s="93"/>
      <c r="M62" s="93"/>
      <c r="N62" s="93"/>
    </row>
    <row r="63" spans="1:14" ht="27" customHeight="1">
      <c r="A63" s="96"/>
      <c r="B63" s="95">
        <v>32</v>
      </c>
      <c r="C63" s="95" t="s">
        <v>162</v>
      </c>
      <c r="D63" s="97"/>
      <c r="E63" s="98">
        <f>SUM(E64,E66,E69)</f>
        <v>105677</v>
      </c>
      <c r="F63" s="93">
        <f t="shared" si="0"/>
        <v>14025.748224832436</v>
      </c>
      <c r="G63" s="98">
        <v>131935</v>
      </c>
      <c r="H63" s="93">
        <f t="shared" si="1"/>
        <v>17510.783728183687</v>
      </c>
      <c r="I63" s="98">
        <f>SUM(I64,I66,I69)</f>
        <v>115955.97</v>
      </c>
      <c r="J63" s="137">
        <f t="shared" si="2"/>
        <v>15390.001990842125</v>
      </c>
      <c r="K63" s="137">
        <v>115955.97</v>
      </c>
      <c r="L63" s="93">
        <f>K63/7.5345</f>
        <v>15390.001990842125</v>
      </c>
      <c r="M63" s="137">
        <v>115955.97</v>
      </c>
      <c r="N63" s="93">
        <f>M63/7.5345</f>
        <v>15390.001990842125</v>
      </c>
    </row>
    <row r="64" spans="1:14" ht="27" customHeight="1">
      <c r="A64" s="96"/>
      <c r="B64" s="95">
        <v>321</v>
      </c>
      <c r="C64" s="95" t="s">
        <v>6</v>
      </c>
      <c r="D64" s="97"/>
      <c r="E64" s="98">
        <v>77202</v>
      </c>
      <c r="F64" s="93">
        <f t="shared" si="0"/>
        <v>10246.46625522596</v>
      </c>
      <c r="G64" s="98">
        <v>80000</v>
      </c>
      <c r="H64" s="93">
        <f t="shared" si="1"/>
        <v>10617.824673170084</v>
      </c>
      <c r="I64" s="98">
        <v>80001.33</v>
      </c>
      <c r="J64" s="137">
        <f t="shared" si="2"/>
        <v>10618.001194505276</v>
      </c>
      <c r="K64" s="137"/>
      <c r="L64" s="93"/>
      <c r="M64" s="137"/>
      <c r="N64" s="93"/>
    </row>
    <row r="65" spans="1:14" ht="27" customHeight="1">
      <c r="A65" s="100"/>
      <c r="B65" s="100">
        <v>3212</v>
      </c>
      <c r="C65" s="100" t="s">
        <v>244</v>
      </c>
      <c r="D65" s="101">
        <v>53082</v>
      </c>
      <c r="E65" s="99">
        <v>77202</v>
      </c>
      <c r="F65" s="93">
        <f t="shared" si="0"/>
        <v>10246.46625522596</v>
      </c>
      <c r="G65" s="102"/>
      <c r="H65" s="93">
        <f t="shared" si="1"/>
        <v>0</v>
      </c>
      <c r="I65" s="102">
        <v>80001.33</v>
      </c>
      <c r="J65" s="93">
        <f t="shared" si="2"/>
        <v>10618.001194505276</v>
      </c>
      <c r="K65" s="93"/>
      <c r="L65" s="93"/>
      <c r="M65" s="93"/>
      <c r="N65" s="93"/>
    </row>
    <row r="66" spans="1:14" ht="27" customHeight="1">
      <c r="A66" s="96"/>
      <c r="B66" s="95" t="s">
        <v>14</v>
      </c>
      <c r="C66" s="95" t="s">
        <v>15</v>
      </c>
      <c r="D66" s="97"/>
      <c r="E66" s="98">
        <v>5750</v>
      </c>
      <c r="F66" s="93">
        <f t="shared" si="0"/>
        <v>763.1561483840998</v>
      </c>
      <c r="G66" s="103">
        <v>6935</v>
      </c>
      <c r="H66" s="93">
        <f t="shared" si="1"/>
        <v>920.4326763554317</v>
      </c>
      <c r="I66" s="103">
        <v>1506.9</v>
      </c>
      <c r="J66" s="137">
        <f t="shared" si="2"/>
        <v>200</v>
      </c>
      <c r="K66" s="137"/>
      <c r="L66" s="93"/>
      <c r="M66" s="137"/>
      <c r="N66" s="93"/>
    </row>
    <row r="67" spans="1:14" ht="27" customHeight="1">
      <c r="A67" s="100"/>
      <c r="B67" s="100" t="s">
        <v>42</v>
      </c>
      <c r="C67" s="100" t="s">
        <v>59</v>
      </c>
      <c r="D67" s="101">
        <v>53082</v>
      </c>
      <c r="E67" s="99">
        <v>5750</v>
      </c>
      <c r="F67" s="93">
        <f t="shared" si="0"/>
        <v>763.1561483840998</v>
      </c>
      <c r="G67" s="102"/>
      <c r="H67" s="93">
        <f t="shared" si="1"/>
        <v>0</v>
      </c>
      <c r="I67" s="102">
        <v>1506.9</v>
      </c>
      <c r="J67" s="93">
        <f t="shared" si="2"/>
        <v>200</v>
      </c>
      <c r="K67" s="93"/>
      <c r="L67" s="93"/>
      <c r="M67" s="93"/>
      <c r="N67" s="93"/>
    </row>
    <row r="68" spans="1:14" ht="27" customHeight="1">
      <c r="A68" s="100"/>
      <c r="B68" s="100">
        <v>3237</v>
      </c>
      <c r="C68" s="100" t="s">
        <v>19</v>
      </c>
      <c r="D68" s="101">
        <v>53082</v>
      </c>
      <c r="E68" s="99">
        <v>0</v>
      </c>
      <c r="F68" s="93">
        <f t="shared" si="0"/>
        <v>0</v>
      </c>
      <c r="G68" s="102"/>
      <c r="H68" s="93">
        <f t="shared" si="1"/>
        <v>0</v>
      </c>
      <c r="I68" s="102">
        <v>0</v>
      </c>
      <c r="J68" s="93">
        <f t="shared" si="2"/>
        <v>0</v>
      </c>
      <c r="K68" s="93"/>
      <c r="L68" s="93"/>
      <c r="M68" s="93"/>
      <c r="N68" s="93"/>
    </row>
    <row r="69" spans="1:14" ht="27" customHeight="1">
      <c r="A69" s="96"/>
      <c r="B69" s="95">
        <v>329</v>
      </c>
      <c r="C69" s="95" t="s">
        <v>30</v>
      </c>
      <c r="D69" s="97"/>
      <c r="E69" s="98">
        <f>SUM(E70,E71)</f>
        <v>22725</v>
      </c>
      <c r="F69" s="93">
        <f aca="true" t="shared" si="3" ref="F69:F132">E69/7.5345</f>
        <v>3016.125821222377</v>
      </c>
      <c r="G69" s="98">
        <v>45000</v>
      </c>
      <c r="H69" s="93">
        <f aca="true" t="shared" si="4" ref="H69:H132">G69/7.5345</f>
        <v>5972.526378658172</v>
      </c>
      <c r="I69" s="98">
        <f>SUM(I70:I71)</f>
        <v>34447.740000000005</v>
      </c>
      <c r="J69" s="137">
        <f aca="true" t="shared" si="5" ref="J69:J132">I69/7.5345</f>
        <v>4572.000796336851</v>
      </c>
      <c r="K69" s="137"/>
      <c r="L69" s="93"/>
      <c r="M69" s="137"/>
      <c r="N69" s="93"/>
    </row>
    <row r="70" spans="1:14" ht="27" customHeight="1">
      <c r="A70" s="100"/>
      <c r="B70" s="100">
        <v>3295</v>
      </c>
      <c r="C70" s="100" t="s">
        <v>55</v>
      </c>
      <c r="D70" s="101">
        <v>53082</v>
      </c>
      <c r="E70" s="99">
        <v>13163</v>
      </c>
      <c r="F70" s="93">
        <f t="shared" si="3"/>
        <v>1747.0303271617227</v>
      </c>
      <c r="G70" s="102"/>
      <c r="H70" s="93">
        <f t="shared" si="4"/>
        <v>0</v>
      </c>
      <c r="I70" s="102">
        <v>14993.66</v>
      </c>
      <c r="J70" s="93">
        <f t="shared" si="5"/>
        <v>1990.000663614042</v>
      </c>
      <c r="K70" s="93"/>
      <c r="L70" s="93"/>
      <c r="M70" s="93"/>
      <c r="N70" s="93"/>
    </row>
    <row r="71" spans="1:14" ht="27" customHeight="1">
      <c r="A71" s="100"/>
      <c r="B71" s="100">
        <v>3296</v>
      </c>
      <c r="C71" s="100" t="s">
        <v>245</v>
      </c>
      <c r="D71" s="101">
        <v>53082</v>
      </c>
      <c r="E71" s="99">
        <v>9562</v>
      </c>
      <c r="F71" s="93">
        <f t="shared" si="3"/>
        <v>1269.0954940606543</v>
      </c>
      <c r="G71" s="102"/>
      <c r="H71" s="93">
        <f t="shared" si="4"/>
        <v>0</v>
      </c>
      <c r="I71" s="102">
        <v>19454.08</v>
      </c>
      <c r="J71" s="93">
        <f t="shared" si="5"/>
        <v>2582.0001327228083</v>
      </c>
      <c r="K71" s="93"/>
      <c r="L71" s="93"/>
      <c r="M71" s="93"/>
      <c r="N71" s="93"/>
    </row>
    <row r="72" spans="1:14" ht="27" customHeight="1">
      <c r="A72" s="96"/>
      <c r="B72" s="95">
        <v>34</v>
      </c>
      <c r="C72" s="95" t="s">
        <v>164</v>
      </c>
      <c r="D72" s="97"/>
      <c r="E72" s="98">
        <v>6544</v>
      </c>
      <c r="F72" s="93">
        <f t="shared" si="3"/>
        <v>868.5380582653129</v>
      </c>
      <c r="G72" s="98">
        <v>20000</v>
      </c>
      <c r="H72" s="93">
        <f t="shared" si="4"/>
        <v>2654.456168292521</v>
      </c>
      <c r="I72" s="98">
        <f>SUM(I74)</f>
        <v>14993.66</v>
      </c>
      <c r="J72" s="137">
        <f t="shared" si="5"/>
        <v>1990.000663614042</v>
      </c>
      <c r="K72" s="137">
        <v>14993.66</v>
      </c>
      <c r="L72" s="93">
        <f>K72/7.5345</f>
        <v>1990.000663614042</v>
      </c>
      <c r="M72" s="137">
        <v>14993.66</v>
      </c>
      <c r="N72" s="93">
        <f>M72/7.5345</f>
        <v>1990.000663614042</v>
      </c>
    </row>
    <row r="73" spans="1:14" ht="27" customHeight="1">
      <c r="A73" s="96"/>
      <c r="B73" s="95">
        <v>343</v>
      </c>
      <c r="C73" s="95" t="s">
        <v>246</v>
      </c>
      <c r="D73" s="97"/>
      <c r="E73" s="98">
        <v>6544</v>
      </c>
      <c r="F73" s="93">
        <f t="shared" si="3"/>
        <v>868.5380582653129</v>
      </c>
      <c r="G73" s="98">
        <v>20000</v>
      </c>
      <c r="H73" s="93">
        <f t="shared" si="4"/>
        <v>2654.456168292521</v>
      </c>
      <c r="I73" s="98">
        <f>SUM(I74)</f>
        <v>14993.66</v>
      </c>
      <c r="J73" s="137">
        <f t="shared" si="5"/>
        <v>1990.000663614042</v>
      </c>
      <c r="K73" s="137"/>
      <c r="L73" s="93"/>
      <c r="M73" s="137"/>
      <c r="N73" s="93"/>
    </row>
    <row r="74" spans="1:14" ht="27" customHeight="1">
      <c r="A74" s="100"/>
      <c r="B74" s="100">
        <v>3433</v>
      </c>
      <c r="C74" s="100" t="s">
        <v>246</v>
      </c>
      <c r="D74" s="101">
        <v>53082</v>
      </c>
      <c r="E74" s="99">
        <v>6544</v>
      </c>
      <c r="F74" s="93">
        <f t="shared" si="3"/>
        <v>868.5380582653129</v>
      </c>
      <c r="G74" s="102"/>
      <c r="H74" s="93">
        <f t="shared" si="4"/>
        <v>0</v>
      </c>
      <c r="I74" s="102">
        <v>14993.66</v>
      </c>
      <c r="J74" s="93">
        <f t="shared" si="5"/>
        <v>1990.000663614042</v>
      </c>
      <c r="K74" s="93"/>
      <c r="L74" s="93"/>
      <c r="M74" s="93"/>
      <c r="N74" s="93"/>
    </row>
    <row r="75" spans="1:14" ht="27" customHeight="1">
      <c r="A75" s="132">
        <v>2102</v>
      </c>
      <c r="B75" s="133" t="s">
        <v>2</v>
      </c>
      <c r="C75" s="132" t="s">
        <v>247</v>
      </c>
      <c r="D75" s="133"/>
      <c r="E75" s="134">
        <v>36037</v>
      </c>
      <c r="F75" s="138">
        <f t="shared" si="3"/>
        <v>4782.931846837879</v>
      </c>
      <c r="G75" s="134">
        <v>71700</v>
      </c>
      <c r="H75" s="134">
        <f t="shared" si="4"/>
        <v>9516.225363328687</v>
      </c>
      <c r="I75" s="134">
        <f>SUM(I76)</f>
        <v>71698.3</v>
      </c>
      <c r="J75" s="138">
        <f t="shared" si="5"/>
        <v>9515.999734554383</v>
      </c>
      <c r="K75" s="138">
        <f>SUM(K76)</f>
        <v>71698.3</v>
      </c>
      <c r="L75" s="138">
        <f>K75/7.5345</f>
        <v>9515.999734554383</v>
      </c>
      <c r="M75" s="138">
        <v>71698.3</v>
      </c>
      <c r="N75" s="138">
        <f>M75/7.5345</f>
        <v>9515.999734554383</v>
      </c>
    </row>
    <row r="76" spans="1:14" ht="27" customHeight="1">
      <c r="A76" s="95" t="s">
        <v>248</v>
      </c>
      <c r="B76" s="96" t="s">
        <v>3</v>
      </c>
      <c r="C76" s="95" t="s">
        <v>249</v>
      </c>
      <c r="D76" s="97"/>
      <c r="E76" s="98">
        <v>36037</v>
      </c>
      <c r="F76" s="93">
        <f t="shared" si="3"/>
        <v>4782.931846837879</v>
      </c>
      <c r="G76" s="98">
        <v>71700</v>
      </c>
      <c r="H76" s="93">
        <f t="shared" si="4"/>
        <v>9516.225363328687</v>
      </c>
      <c r="I76" s="98">
        <f>SUM(I77)</f>
        <v>71698.3</v>
      </c>
      <c r="J76" s="137">
        <f t="shared" si="5"/>
        <v>9515.999734554383</v>
      </c>
      <c r="K76" s="137">
        <f>SUM(K77)</f>
        <v>71698.3</v>
      </c>
      <c r="L76" s="93">
        <f>K76/7.5345</f>
        <v>9515.999734554383</v>
      </c>
      <c r="M76" s="137">
        <v>71698.3</v>
      </c>
      <c r="N76" s="93">
        <f>M76/7.5345</f>
        <v>9515.999734554383</v>
      </c>
    </row>
    <row r="77" spans="1:14" ht="27" customHeight="1">
      <c r="A77" s="96"/>
      <c r="B77" s="95">
        <v>3</v>
      </c>
      <c r="C77" s="95" t="s">
        <v>163</v>
      </c>
      <c r="D77" s="97"/>
      <c r="E77" s="98">
        <v>36037</v>
      </c>
      <c r="F77" s="93">
        <f t="shared" si="3"/>
        <v>4782.931846837879</v>
      </c>
      <c r="G77" s="103">
        <v>71700</v>
      </c>
      <c r="H77" s="93">
        <f t="shared" si="4"/>
        <v>9516.225363328687</v>
      </c>
      <c r="I77" s="103">
        <f>SUM(I78)</f>
        <v>71698.3</v>
      </c>
      <c r="J77" s="137">
        <f t="shared" si="5"/>
        <v>9515.999734554383</v>
      </c>
      <c r="K77" s="137">
        <v>71698.3</v>
      </c>
      <c r="L77" s="93">
        <f>K77/7.5345</f>
        <v>9515.999734554383</v>
      </c>
      <c r="M77" s="137">
        <v>71698.3</v>
      </c>
      <c r="N77" s="93">
        <f>M77/7.5345</f>
        <v>9515.999734554383</v>
      </c>
    </row>
    <row r="78" spans="1:14" ht="27" customHeight="1">
      <c r="A78" s="96"/>
      <c r="B78" s="95">
        <v>32</v>
      </c>
      <c r="C78" s="95" t="s">
        <v>162</v>
      </c>
      <c r="D78" s="97"/>
      <c r="E78" s="98">
        <f>SUM(E79,E83)</f>
        <v>36037</v>
      </c>
      <c r="F78" s="93">
        <f t="shared" si="3"/>
        <v>4782.931846837879</v>
      </c>
      <c r="G78" s="103">
        <v>71700</v>
      </c>
      <c r="H78" s="93">
        <f t="shared" si="4"/>
        <v>9516.225363328687</v>
      </c>
      <c r="I78" s="103">
        <f>SUM(I79,I83)</f>
        <v>71698.3</v>
      </c>
      <c r="J78" s="137">
        <f t="shared" si="5"/>
        <v>9515.999734554383</v>
      </c>
      <c r="K78" s="137">
        <v>71698.3</v>
      </c>
      <c r="L78" s="93">
        <f>K78/7.5345</f>
        <v>9515.999734554383</v>
      </c>
      <c r="M78" s="137">
        <v>71698.3</v>
      </c>
      <c r="N78" s="93">
        <f>M78/7.5345</f>
        <v>9515.999734554383</v>
      </c>
    </row>
    <row r="79" spans="1:14" ht="27" customHeight="1">
      <c r="A79" s="96"/>
      <c r="B79" s="95">
        <v>322</v>
      </c>
      <c r="C79" s="95" t="s">
        <v>292</v>
      </c>
      <c r="D79" s="97"/>
      <c r="E79" s="98">
        <v>32113</v>
      </c>
      <c r="F79" s="93">
        <f t="shared" si="3"/>
        <v>4262.127546618886</v>
      </c>
      <c r="G79" s="103">
        <v>61000</v>
      </c>
      <c r="H79" s="93">
        <f t="shared" si="4"/>
        <v>8096.091313292189</v>
      </c>
      <c r="I79" s="103">
        <v>67396.1</v>
      </c>
      <c r="J79" s="137">
        <f t="shared" si="5"/>
        <v>8944.999668192979</v>
      </c>
      <c r="K79" s="137"/>
      <c r="L79" s="93"/>
      <c r="M79" s="137"/>
      <c r="N79" s="93"/>
    </row>
    <row r="80" spans="1:14" ht="27" customHeight="1">
      <c r="A80" s="100"/>
      <c r="B80" s="100">
        <v>3223</v>
      </c>
      <c r="C80" s="100" t="s">
        <v>44</v>
      </c>
      <c r="D80" s="101">
        <v>11001</v>
      </c>
      <c r="E80" s="99">
        <v>32113</v>
      </c>
      <c r="F80" s="93">
        <f t="shared" si="3"/>
        <v>4262.127546618886</v>
      </c>
      <c r="G80" s="102"/>
      <c r="H80" s="93">
        <f t="shared" si="4"/>
        <v>0</v>
      </c>
      <c r="I80" s="102">
        <v>67396.1</v>
      </c>
      <c r="J80" s="93">
        <f t="shared" si="5"/>
        <v>8944.999668192979</v>
      </c>
      <c r="K80" s="93"/>
      <c r="L80" s="93"/>
      <c r="M80" s="93"/>
      <c r="N80" s="93"/>
    </row>
    <row r="81" spans="1:14" s="125" customFormat="1" ht="27" customHeight="1">
      <c r="A81" s="95"/>
      <c r="B81" s="95">
        <v>323</v>
      </c>
      <c r="C81" s="95" t="s">
        <v>15</v>
      </c>
      <c r="D81" s="123"/>
      <c r="E81" s="98">
        <v>0</v>
      </c>
      <c r="F81" s="93">
        <f t="shared" si="3"/>
        <v>0</v>
      </c>
      <c r="G81" s="103">
        <v>6400</v>
      </c>
      <c r="H81" s="93">
        <f t="shared" si="4"/>
        <v>849.4259738536067</v>
      </c>
      <c r="I81" s="103">
        <v>0</v>
      </c>
      <c r="J81" s="137">
        <f t="shared" si="5"/>
        <v>0</v>
      </c>
      <c r="K81" s="137"/>
      <c r="L81" s="93"/>
      <c r="M81" s="137"/>
      <c r="N81" s="93"/>
    </row>
    <row r="82" spans="1:14" ht="27" customHeight="1">
      <c r="A82" s="100"/>
      <c r="B82" s="100">
        <v>3237</v>
      </c>
      <c r="C82" s="100" t="s">
        <v>19</v>
      </c>
      <c r="D82" s="101">
        <v>11001</v>
      </c>
      <c r="E82" s="99">
        <v>0</v>
      </c>
      <c r="F82" s="93">
        <f t="shared" si="3"/>
        <v>0</v>
      </c>
      <c r="G82" s="102"/>
      <c r="H82" s="93">
        <f t="shared" si="4"/>
        <v>0</v>
      </c>
      <c r="I82" s="102">
        <v>0</v>
      </c>
      <c r="J82" s="93">
        <f t="shared" si="5"/>
        <v>0</v>
      </c>
      <c r="K82" s="93"/>
      <c r="L82" s="93"/>
      <c r="M82" s="93"/>
      <c r="N82" s="93"/>
    </row>
    <row r="83" spans="1:14" ht="27" customHeight="1">
      <c r="A83" s="96"/>
      <c r="B83" s="95">
        <v>329</v>
      </c>
      <c r="C83" s="95" t="s">
        <v>30</v>
      </c>
      <c r="D83" s="97"/>
      <c r="E83" s="98">
        <v>3924</v>
      </c>
      <c r="F83" s="93">
        <f t="shared" si="3"/>
        <v>520.8043002189926</v>
      </c>
      <c r="G83" s="98">
        <v>4300</v>
      </c>
      <c r="H83" s="93">
        <f t="shared" si="4"/>
        <v>570.708076182892</v>
      </c>
      <c r="I83" s="98">
        <v>4302.2</v>
      </c>
      <c r="J83" s="137">
        <f t="shared" si="5"/>
        <v>571.0000663614042</v>
      </c>
      <c r="K83" s="137"/>
      <c r="L83" s="93"/>
      <c r="M83" s="137"/>
      <c r="N83" s="93"/>
    </row>
    <row r="84" spans="1:14" ht="27" customHeight="1">
      <c r="A84" s="100"/>
      <c r="B84" s="100">
        <v>3292</v>
      </c>
      <c r="C84" s="100" t="s">
        <v>250</v>
      </c>
      <c r="D84" s="101">
        <v>11001</v>
      </c>
      <c r="E84" s="99">
        <v>3924</v>
      </c>
      <c r="F84" s="93">
        <f t="shared" si="3"/>
        <v>520.8043002189926</v>
      </c>
      <c r="G84" s="102"/>
      <c r="H84" s="93">
        <f t="shared" si="4"/>
        <v>0</v>
      </c>
      <c r="I84" s="102">
        <v>4302.2</v>
      </c>
      <c r="J84" s="93">
        <f t="shared" si="5"/>
        <v>571.0000663614042</v>
      </c>
      <c r="K84" s="93"/>
      <c r="L84" s="93"/>
      <c r="M84" s="93"/>
      <c r="N84" s="93"/>
    </row>
    <row r="85" spans="1:14" ht="27" customHeight="1">
      <c r="A85" s="132">
        <v>2301</v>
      </c>
      <c r="B85" s="133" t="s">
        <v>2</v>
      </c>
      <c r="C85" s="132" t="s">
        <v>251</v>
      </c>
      <c r="D85" s="133"/>
      <c r="E85" s="134">
        <f>SUM(E86,E100,E131,E145,E154,E161,E166,E171,E187)</f>
        <v>320028</v>
      </c>
      <c r="F85" s="134">
        <f t="shared" si="3"/>
        <v>42475.01493131594</v>
      </c>
      <c r="G85" s="134">
        <f>SUM(G86,G100,G131,G145,G161,G171,G182,G187,G198)</f>
        <v>347729</v>
      </c>
      <c r="H85" s="134">
        <f t="shared" si="4"/>
        <v>46151.5694472095</v>
      </c>
      <c r="I85" s="134">
        <f>SUM(I86,I100,I131,I145,I154,I161,I166,I171,I182,I187,I198)</f>
        <v>310067.31000000006</v>
      </c>
      <c r="J85" s="134">
        <f t="shared" si="5"/>
        <v>41153.00418076847</v>
      </c>
      <c r="K85" s="134">
        <f>SUM(K86,K100,K131,K145,K161,K171,K182,K187,K198)</f>
        <v>256798.39</v>
      </c>
      <c r="L85" s="138">
        <f>K85/7.5345</f>
        <v>34083.00351715442</v>
      </c>
      <c r="M85" s="134">
        <f>SUM(M100,M131,M145,M161,M171,M182,M198)</f>
        <v>256798.39</v>
      </c>
      <c r="N85" s="138">
        <f>M85/7.5345</f>
        <v>34083.00351715442</v>
      </c>
    </row>
    <row r="86" spans="1:14" ht="27" customHeight="1">
      <c r="A86" s="95">
        <v>230104</v>
      </c>
      <c r="B86" s="96" t="s">
        <v>3</v>
      </c>
      <c r="C86" s="95" t="s">
        <v>252</v>
      </c>
      <c r="D86" s="97"/>
      <c r="E86" s="98">
        <v>103987</v>
      </c>
      <c r="F86" s="93">
        <f t="shared" si="3"/>
        <v>13801.44667861172</v>
      </c>
      <c r="G86" s="98">
        <v>90000</v>
      </c>
      <c r="H86" s="93">
        <f t="shared" si="4"/>
        <v>11945.052757316344</v>
      </c>
      <c r="I86" s="98">
        <f>SUM(I87)</f>
        <v>50029.08</v>
      </c>
      <c r="J86" s="137">
        <f t="shared" si="5"/>
        <v>6640</v>
      </c>
      <c r="K86" s="137">
        <f>SUM(K87)</f>
        <v>0</v>
      </c>
      <c r="L86" s="93">
        <f>K86/7.5345</f>
        <v>0</v>
      </c>
      <c r="M86" s="137">
        <v>0</v>
      </c>
      <c r="N86" s="93">
        <f>M86/7.5345</f>
        <v>0</v>
      </c>
    </row>
    <row r="87" spans="1:14" ht="27" customHeight="1">
      <c r="A87" s="95"/>
      <c r="B87" s="95">
        <v>3</v>
      </c>
      <c r="C87" s="95" t="s">
        <v>163</v>
      </c>
      <c r="D87" s="97"/>
      <c r="E87" s="98">
        <f>SUM(E88,E95)</f>
        <v>103987</v>
      </c>
      <c r="F87" s="93">
        <f t="shared" si="3"/>
        <v>13801.44667861172</v>
      </c>
      <c r="G87" s="98"/>
      <c r="H87" s="93">
        <f t="shared" si="4"/>
        <v>0</v>
      </c>
      <c r="I87" s="98">
        <f>SUM(I88,I95)</f>
        <v>50029.08</v>
      </c>
      <c r="J87" s="137">
        <f t="shared" si="5"/>
        <v>6640</v>
      </c>
      <c r="K87" s="137">
        <f>SUM(K88,K95)</f>
        <v>0</v>
      </c>
      <c r="L87" s="93">
        <f>K87/7.5345</f>
        <v>0</v>
      </c>
      <c r="M87" s="137">
        <v>0</v>
      </c>
      <c r="N87" s="93">
        <f>M87/7.5345</f>
        <v>0</v>
      </c>
    </row>
    <row r="88" spans="1:14" ht="27" customHeight="1">
      <c r="A88" s="96"/>
      <c r="B88" s="95">
        <v>31</v>
      </c>
      <c r="C88" s="95" t="s">
        <v>237</v>
      </c>
      <c r="D88" s="97"/>
      <c r="E88" s="103">
        <f>SUM(E89,E91,E93)</f>
        <v>63661</v>
      </c>
      <c r="F88" s="93">
        <f t="shared" si="3"/>
        <v>8449.26670648351</v>
      </c>
      <c r="G88" s="98">
        <f>G89+G91+G93</f>
        <v>0</v>
      </c>
      <c r="H88" s="93">
        <f t="shared" si="4"/>
        <v>0</v>
      </c>
      <c r="I88" s="98">
        <f>SUM(I89,I91,I93)</f>
        <v>48122.86</v>
      </c>
      <c r="J88" s="137">
        <f t="shared" si="5"/>
        <v>6387.001128143871</v>
      </c>
      <c r="K88" s="137">
        <v>0</v>
      </c>
      <c r="L88" s="93">
        <v>0</v>
      </c>
      <c r="M88" s="137">
        <v>0</v>
      </c>
      <c r="N88" s="93">
        <f>M88/7.5345</f>
        <v>0</v>
      </c>
    </row>
    <row r="89" spans="1:14" ht="27" customHeight="1">
      <c r="A89" s="96"/>
      <c r="B89" s="95">
        <v>311</v>
      </c>
      <c r="C89" s="95" t="s">
        <v>238</v>
      </c>
      <c r="D89" s="97"/>
      <c r="E89" s="103">
        <v>52070</v>
      </c>
      <c r="F89" s="93">
        <f t="shared" si="3"/>
        <v>6910.876634149578</v>
      </c>
      <c r="G89" s="98">
        <v>0</v>
      </c>
      <c r="H89" s="93">
        <f t="shared" si="4"/>
        <v>0</v>
      </c>
      <c r="I89" s="98">
        <v>40008.23</v>
      </c>
      <c r="J89" s="137">
        <f t="shared" si="5"/>
        <v>5310.004645298294</v>
      </c>
      <c r="K89" s="137"/>
      <c r="L89" s="93"/>
      <c r="M89" s="137"/>
      <c r="N89" s="93"/>
    </row>
    <row r="90" spans="1:14" ht="27" customHeight="1">
      <c r="A90" s="100"/>
      <c r="B90" s="100">
        <v>3111</v>
      </c>
      <c r="C90" s="100" t="s">
        <v>262</v>
      </c>
      <c r="D90" s="101">
        <v>51100</v>
      </c>
      <c r="E90" s="102">
        <v>52070</v>
      </c>
      <c r="F90" s="93">
        <f t="shared" si="3"/>
        <v>6910.876634149578</v>
      </c>
      <c r="G90" s="102"/>
      <c r="H90" s="93">
        <f t="shared" si="4"/>
        <v>0</v>
      </c>
      <c r="I90" s="102">
        <v>40008.23</v>
      </c>
      <c r="J90" s="93">
        <f t="shared" si="5"/>
        <v>5310.004645298294</v>
      </c>
      <c r="K90" s="93"/>
      <c r="L90" s="93"/>
      <c r="M90" s="93"/>
      <c r="N90" s="93"/>
    </row>
    <row r="91" spans="1:14" ht="27" customHeight="1">
      <c r="A91" s="96"/>
      <c r="B91" s="95">
        <v>312</v>
      </c>
      <c r="C91" s="95" t="s">
        <v>240</v>
      </c>
      <c r="D91" s="97"/>
      <c r="E91" s="103">
        <v>3000</v>
      </c>
      <c r="F91" s="93">
        <f t="shared" si="3"/>
        <v>398.1684252438781</v>
      </c>
      <c r="G91" s="103">
        <v>0</v>
      </c>
      <c r="H91" s="93">
        <f t="shared" si="4"/>
        <v>0</v>
      </c>
      <c r="I91" s="103">
        <v>1506.9</v>
      </c>
      <c r="J91" s="137">
        <f t="shared" si="5"/>
        <v>200</v>
      </c>
      <c r="K91" s="137"/>
      <c r="L91" s="93"/>
      <c r="M91" s="137"/>
      <c r="N91" s="93"/>
    </row>
    <row r="92" spans="1:14" ht="27" customHeight="1">
      <c r="A92" s="100"/>
      <c r="B92" s="100">
        <v>3121</v>
      </c>
      <c r="C92" s="100" t="s">
        <v>240</v>
      </c>
      <c r="D92" s="101">
        <v>51100</v>
      </c>
      <c r="E92" s="102">
        <v>3000</v>
      </c>
      <c r="F92" s="93">
        <f t="shared" si="3"/>
        <v>398.1684252438781</v>
      </c>
      <c r="G92" s="102"/>
      <c r="H92" s="93">
        <f t="shared" si="4"/>
        <v>0</v>
      </c>
      <c r="I92" s="102">
        <v>1506.9</v>
      </c>
      <c r="J92" s="93">
        <f t="shared" si="5"/>
        <v>200</v>
      </c>
      <c r="K92" s="93"/>
      <c r="L92" s="93"/>
      <c r="M92" s="93"/>
      <c r="N92" s="93"/>
    </row>
    <row r="93" spans="1:14" ht="27" customHeight="1">
      <c r="A93" s="96"/>
      <c r="B93" s="95">
        <v>313</v>
      </c>
      <c r="C93" s="95" t="s">
        <v>241</v>
      </c>
      <c r="D93" s="97"/>
      <c r="E93" s="103">
        <v>8591</v>
      </c>
      <c r="F93" s="93">
        <f t="shared" si="3"/>
        <v>1140.2216470900523</v>
      </c>
      <c r="G93" s="99"/>
      <c r="H93" s="93">
        <f t="shared" si="4"/>
        <v>0</v>
      </c>
      <c r="I93" s="98">
        <v>6607.73</v>
      </c>
      <c r="J93" s="93">
        <f t="shared" si="5"/>
        <v>876.9964828455769</v>
      </c>
      <c r="K93" s="93"/>
      <c r="L93" s="93"/>
      <c r="M93" s="93"/>
      <c r="N93" s="93"/>
    </row>
    <row r="94" spans="1:14" ht="27" customHeight="1">
      <c r="A94" s="100"/>
      <c r="B94" s="100">
        <v>3132</v>
      </c>
      <c r="C94" s="100" t="s">
        <v>242</v>
      </c>
      <c r="D94" s="101">
        <v>51100</v>
      </c>
      <c r="E94" s="102">
        <v>8591</v>
      </c>
      <c r="F94" s="93">
        <f t="shared" si="3"/>
        <v>1140.2216470900523</v>
      </c>
      <c r="G94" s="102"/>
      <c r="H94" s="93">
        <f t="shared" si="4"/>
        <v>0</v>
      </c>
      <c r="I94" s="99">
        <v>6607.75</v>
      </c>
      <c r="J94" s="93">
        <f t="shared" si="5"/>
        <v>876.9991373017452</v>
      </c>
      <c r="K94" s="93"/>
      <c r="L94" s="93"/>
      <c r="M94" s="93"/>
      <c r="N94" s="93"/>
    </row>
    <row r="95" spans="1:14" ht="27" customHeight="1">
      <c r="A95" s="96"/>
      <c r="B95" s="95">
        <v>32</v>
      </c>
      <c r="C95" s="95" t="s">
        <v>162</v>
      </c>
      <c r="D95" s="97"/>
      <c r="E95" s="98">
        <f>SUM(E96,E98)</f>
        <v>40326</v>
      </c>
      <c r="F95" s="93">
        <f t="shared" si="3"/>
        <v>5352.17997212821</v>
      </c>
      <c r="G95" s="103">
        <v>90000</v>
      </c>
      <c r="H95" s="93">
        <f t="shared" si="4"/>
        <v>11945.052757316344</v>
      </c>
      <c r="I95" s="103">
        <v>1906.22</v>
      </c>
      <c r="J95" s="137">
        <f t="shared" si="5"/>
        <v>252.99887185612846</v>
      </c>
      <c r="K95" s="137">
        <v>0</v>
      </c>
      <c r="L95" s="93">
        <f>K95/7.5345</f>
        <v>0</v>
      </c>
      <c r="M95" s="137">
        <v>0</v>
      </c>
      <c r="N95" s="93">
        <f>M95/7.5345</f>
        <v>0</v>
      </c>
    </row>
    <row r="96" spans="1:14" ht="27" customHeight="1">
      <c r="A96" s="96"/>
      <c r="B96" s="95">
        <v>321</v>
      </c>
      <c r="C96" s="95" t="s">
        <v>6</v>
      </c>
      <c r="D96" s="97"/>
      <c r="E96" s="98">
        <v>4889</v>
      </c>
      <c r="F96" s="93">
        <f t="shared" si="3"/>
        <v>648.8818103391068</v>
      </c>
      <c r="G96" s="103"/>
      <c r="H96" s="93">
        <f t="shared" si="4"/>
        <v>0</v>
      </c>
      <c r="I96" s="103">
        <v>1906.22</v>
      </c>
      <c r="J96" s="137">
        <f t="shared" si="5"/>
        <v>252.99887185612846</v>
      </c>
      <c r="K96" s="137"/>
      <c r="L96" s="93"/>
      <c r="M96" s="137"/>
      <c r="N96" s="93"/>
    </row>
    <row r="97" spans="1:14" ht="27" customHeight="1">
      <c r="A97" s="100"/>
      <c r="B97" s="100">
        <v>3212</v>
      </c>
      <c r="C97" s="100" t="s">
        <v>244</v>
      </c>
      <c r="D97" s="101">
        <v>51100</v>
      </c>
      <c r="E97" s="102">
        <v>4889</v>
      </c>
      <c r="F97" s="93">
        <f t="shared" si="3"/>
        <v>648.8818103391068</v>
      </c>
      <c r="G97" s="102">
        <v>0</v>
      </c>
      <c r="H97" s="93">
        <f t="shared" si="4"/>
        <v>0</v>
      </c>
      <c r="I97" s="102">
        <v>1906.22</v>
      </c>
      <c r="J97" s="93">
        <f t="shared" si="5"/>
        <v>252.99887185612846</v>
      </c>
      <c r="K97" s="93"/>
      <c r="L97" s="93"/>
      <c r="M97" s="93"/>
      <c r="N97" s="93"/>
    </row>
    <row r="98" spans="1:14" ht="27" customHeight="1">
      <c r="A98" s="96"/>
      <c r="B98" s="95">
        <v>323</v>
      </c>
      <c r="C98" s="95" t="s">
        <v>6</v>
      </c>
      <c r="D98" s="97"/>
      <c r="E98" s="98">
        <v>35437</v>
      </c>
      <c r="F98" s="93">
        <f t="shared" si="3"/>
        <v>4703.298161789103</v>
      </c>
      <c r="G98" s="103">
        <v>90000</v>
      </c>
      <c r="H98" s="93">
        <f t="shared" si="4"/>
        <v>11945.052757316344</v>
      </c>
      <c r="I98" s="103">
        <v>0</v>
      </c>
      <c r="J98" s="137">
        <f t="shared" si="5"/>
        <v>0</v>
      </c>
      <c r="K98" s="137"/>
      <c r="L98" s="93"/>
      <c r="M98" s="137"/>
      <c r="N98" s="93"/>
    </row>
    <row r="99" spans="1:14" ht="27" customHeight="1">
      <c r="A99" s="100"/>
      <c r="B99" s="100">
        <v>3237</v>
      </c>
      <c r="C99" s="100" t="s">
        <v>19</v>
      </c>
      <c r="D99" s="101">
        <v>11001</v>
      </c>
      <c r="E99" s="99">
        <v>35437</v>
      </c>
      <c r="F99" s="93">
        <f t="shared" si="3"/>
        <v>4703.298161789103</v>
      </c>
      <c r="G99" s="102"/>
      <c r="H99" s="93">
        <f t="shared" si="4"/>
        <v>0</v>
      </c>
      <c r="I99" s="102">
        <v>0</v>
      </c>
      <c r="J99" s="93">
        <f t="shared" si="5"/>
        <v>0</v>
      </c>
      <c r="K99" s="93"/>
      <c r="L99" s="93"/>
      <c r="M99" s="93"/>
      <c r="N99" s="93"/>
    </row>
    <row r="100" spans="1:14" ht="27" customHeight="1">
      <c r="A100" s="95">
        <v>230106</v>
      </c>
      <c r="B100" s="96" t="s">
        <v>3</v>
      </c>
      <c r="C100" s="95" t="s">
        <v>253</v>
      </c>
      <c r="D100" s="97"/>
      <c r="E100" s="98">
        <f>SUM(E101,E127)</f>
        <v>4668</v>
      </c>
      <c r="F100" s="93">
        <f t="shared" si="3"/>
        <v>619.5500696794744</v>
      </c>
      <c r="G100" s="98">
        <v>20700</v>
      </c>
      <c r="H100" s="93">
        <f t="shared" si="4"/>
        <v>2747.3621341827593</v>
      </c>
      <c r="I100" s="98">
        <f>SUM(I101,I127)</f>
        <v>29911.969999999998</v>
      </c>
      <c r="J100" s="137">
        <f t="shared" si="5"/>
        <v>3970.0006636140415</v>
      </c>
      <c r="K100" s="137">
        <f>SUM(K101,K127)</f>
        <v>29911.97</v>
      </c>
      <c r="L100" s="93">
        <f>K100/7.5345</f>
        <v>3970.000663614042</v>
      </c>
      <c r="M100" s="137">
        <v>29911.97</v>
      </c>
      <c r="N100" s="93">
        <f>M100/7.5345</f>
        <v>3970.000663614042</v>
      </c>
    </row>
    <row r="101" spans="1:14" ht="27" customHeight="1">
      <c r="A101" s="96"/>
      <c r="B101" s="95">
        <v>3</v>
      </c>
      <c r="C101" s="95" t="s">
        <v>163</v>
      </c>
      <c r="D101" s="97"/>
      <c r="E101" s="98">
        <f>SUM(E102,E124)</f>
        <v>4613</v>
      </c>
      <c r="F101" s="93">
        <f t="shared" si="3"/>
        <v>612.25031521667</v>
      </c>
      <c r="G101" s="98">
        <v>20600</v>
      </c>
      <c r="H101" s="93">
        <f t="shared" si="4"/>
        <v>2734.0898533412965</v>
      </c>
      <c r="I101" s="98">
        <f>SUM(I102,I124)</f>
        <v>29806.479999999996</v>
      </c>
      <c r="J101" s="137">
        <f t="shared" si="5"/>
        <v>3955.9997345543825</v>
      </c>
      <c r="K101" s="137">
        <v>29806.48</v>
      </c>
      <c r="L101" s="93">
        <f>K101/7.5345</f>
        <v>3955.999734554383</v>
      </c>
      <c r="M101" s="137">
        <v>29806.48</v>
      </c>
      <c r="N101" s="93">
        <f>M101/7.5345</f>
        <v>3955.999734554383</v>
      </c>
    </row>
    <row r="102" spans="1:14" ht="27" customHeight="1">
      <c r="A102" s="96"/>
      <c r="B102" s="95">
        <v>32</v>
      </c>
      <c r="C102" s="95" t="s">
        <v>162</v>
      </c>
      <c r="D102" s="97"/>
      <c r="E102" s="98">
        <f>SUM(E103,E107)</f>
        <v>3917</v>
      </c>
      <c r="F102" s="93">
        <f t="shared" si="3"/>
        <v>519.8752405600902</v>
      </c>
      <c r="G102" s="98">
        <v>20500</v>
      </c>
      <c r="H102" s="93">
        <f t="shared" si="4"/>
        <v>2720.817572499834</v>
      </c>
      <c r="I102" s="98">
        <f>SUM(I103,I107,I113,I121)</f>
        <v>29753.729999999996</v>
      </c>
      <c r="J102" s="137">
        <f t="shared" si="5"/>
        <v>3948.998606410511</v>
      </c>
      <c r="K102" s="137">
        <v>29753.73</v>
      </c>
      <c r="L102" s="93">
        <f>K102/7.5345</f>
        <v>3948.9986064105115</v>
      </c>
      <c r="M102" s="137">
        <v>29753.73</v>
      </c>
      <c r="N102" s="93">
        <f>M102/7.5345</f>
        <v>3948.9986064105115</v>
      </c>
    </row>
    <row r="103" spans="1:14" ht="27" customHeight="1">
      <c r="A103" s="96"/>
      <c r="B103" s="95">
        <v>321</v>
      </c>
      <c r="C103" s="95" t="s">
        <v>6</v>
      </c>
      <c r="D103" s="97"/>
      <c r="E103" s="98">
        <v>0</v>
      </c>
      <c r="F103" s="93">
        <f t="shared" si="3"/>
        <v>0</v>
      </c>
      <c r="G103" s="98">
        <v>250</v>
      </c>
      <c r="H103" s="93">
        <f t="shared" si="4"/>
        <v>33.180702103656515</v>
      </c>
      <c r="I103" s="98">
        <f>SUM(I104:I106)</f>
        <v>263.7</v>
      </c>
      <c r="J103" s="137">
        <f t="shared" si="5"/>
        <v>34.99900457893688</v>
      </c>
      <c r="K103" s="137"/>
      <c r="L103" s="93"/>
      <c r="M103" s="137"/>
      <c r="N103" s="93"/>
    </row>
    <row r="104" spans="1:14" ht="27" customHeight="1">
      <c r="A104" s="126"/>
      <c r="B104" s="100">
        <v>3211</v>
      </c>
      <c r="C104" s="100" t="s">
        <v>9</v>
      </c>
      <c r="D104" s="101">
        <v>47300</v>
      </c>
      <c r="E104" s="99">
        <v>0</v>
      </c>
      <c r="F104" s="93">
        <f t="shared" si="3"/>
        <v>0</v>
      </c>
      <c r="G104" s="99"/>
      <c r="H104" s="93">
        <f t="shared" si="4"/>
        <v>0</v>
      </c>
      <c r="I104" s="99">
        <v>105.46</v>
      </c>
      <c r="J104" s="93">
        <f t="shared" si="5"/>
        <v>13.996947375406462</v>
      </c>
      <c r="K104" s="93"/>
      <c r="L104" s="93"/>
      <c r="M104" s="93"/>
      <c r="N104" s="93"/>
    </row>
    <row r="105" spans="1:14" ht="27" customHeight="1">
      <c r="A105" s="126"/>
      <c r="B105" s="100">
        <v>3213</v>
      </c>
      <c r="C105" s="100" t="s">
        <v>36</v>
      </c>
      <c r="D105" s="101">
        <v>47300</v>
      </c>
      <c r="E105" s="99">
        <v>0</v>
      </c>
      <c r="F105" s="93">
        <f t="shared" si="3"/>
        <v>0</v>
      </c>
      <c r="G105" s="99"/>
      <c r="H105" s="93">
        <f t="shared" si="4"/>
        <v>0</v>
      </c>
      <c r="I105" s="99">
        <v>105.49</v>
      </c>
      <c r="J105" s="93">
        <f t="shared" si="5"/>
        <v>14.000929059658901</v>
      </c>
      <c r="K105" s="93"/>
      <c r="L105" s="93"/>
      <c r="M105" s="93"/>
      <c r="N105" s="93"/>
    </row>
    <row r="106" spans="1:14" ht="27" customHeight="1">
      <c r="A106" s="126"/>
      <c r="B106" s="100">
        <v>3214</v>
      </c>
      <c r="C106" s="100" t="s">
        <v>303</v>
      </c>
      <c r="D106" s="101">
        <v>47300</v>
      </c>
      <c r="E106" s="99">
        <v>0</v>
      </c>
      <c r="F106" s="93">
        <f t="shared" si="3"/>
        <v>0</v>
      </c>
      <c r="G106" s="99"/>
      <c r="H106" s="93">
        <f t="shared" si="4"/>
        <v>0</v>
      </c>
      <c r="I106" s="99">
        <v>52.75</v>
      </c>
      <c r="J106" s="93">
        <f t="shared" si="5"/>
        <v>7.001128143871524</v>
      </c>
      <c r="K106" s="93"/>
      <c r="L106" s="93"/>
      <c r="M106" s="93"/>
      <c r="N106" s="93"/>
    </row>
    <row r="107" spans="1:14" s="125" customFormat="1" ht="27" customHeight="1">
      <c r="A107" s="96"/>
      <c r="B107" s="95" t="s">
        <v>37</v>
      </c>
      <c r="C107" s="95" t="s">
        <v>38</v>
      </c>
      <c r="D107" s="97"/>
      <c r="E107" s="98">
        <f>SUM(E108:E112)</f>
        <v>3917</v>
      </c>
      <c r="F107" s="93">
        <f t="shared" si="3"/>
        <v>519.8752405600902</v>
      </c>
      <c r="G107" s="103">
        <v>19550</v>
      </c>
      <c r="H107" s="93">
        <f t="shared" si="4"/>
        <v>2594.730904505939</v>
      </c>
      <c r="I107" s="103">
        <f>SUM(I108:I112)</f>
        <v>28781.809999999998</v>
      </c>
      <c r="J107" s="137">
        <f t="shared" si="5"/>
        <v>3820.002654456168</v>
      </c>
      <c r="K107" s="137"/>
      <c r="L107" s="93"/>
      <c r="M107" s="137"/>
      <c r="N107" s="93"/>
    </row>
    <row r="108" spans="1:14" ht="27" customHeight="1">
      <c r="A108" s="100"/>
      <c r="B108" s="100" t="s">
        <v>46</v>
      </c>
      <c r="C108" s="100" t="s">
        <v>47</v>
      </c>
      <c r="D108" s="101">
        <v>47300</v>
      </c>
      <c r="E108" s="99">
        <v>0</v>
      </c>
      <c r="F108" s="93">
        <f t="shared" si="3"/>
        <v>0</v>
      </c>
      <c r="G108" s="102"/>
      <c r="H108" s="93">
        <f t="shared" si="4"/>
        <v>0</v>
      </c>
      <c r="I108" s="102">
        <v>52.74</v>
      </c>
      <c r="J108" s="93">
        <f t="shared" si="5"/>
        <v>6.999800915787378</v>
      </c>
      <c r="K108" s="93"/>
      <c r="L108" s="93"/>
      <c r="M108" s="93"/>
      <c r="N108" s="93"/>
    </row>
    <row r="109" spans="1:14" ht="27" customHeight="1">
      <c r="A109" s="100"/>
      <c r="B109" s="100">
        <v>3222</v>
      </c>
      <c r="C109" s="100" t="s">
        <v>58</v>
      </c>
      <c r="D109" s="101">
        <v>47300</v>
      </c>
      <c r="E109" s="99">
        <v>2731</v>
      </c>
      <c r="F109" s="93">
        <f t="shared" si="3"/>
        <v>362.4659897803437</v>
      </c>
      <c r="G109" s="102"/>
      <c r="H109" s="93">
        <f t="shared" si="4"/>
        <v>0</v>
      </c>
      <c r="I109" s="102">
        <v>25994.03</v>
      </c>
      <c r="J109" s="93">
        <f t="shared" si="5"/>
        <v>3450.0006636140415</v>
      </c>
      <c r="K109" s="93"/>
      <c r="L109" s="93"/>
      <c r="M109" s="93"/>
      <c r="N109" s="93"/>
    </row>
    <row r="110" spans="1:14" ht="27" customHeight="1">
      <c r="A110" s="100"/>
      <c r="B110" s="100">
        <v>3222</v>
      </c>
      <c r="C110" s="100" t="s">
        <v>58</v>
      </c>
      <c r="D110" s="101">
        <v>55254</v>
      </c>
      <c r="E110" s="99">
        <v>871</v>
      </c>
      <c r="F110" s="93">
        <f t="shared" si="3"/>
        <v>115.60156612913929</v>
      </c>
      <c r="G110" s="102"/>
      <c r="H110" s="93">
        <f t="shared" si="4"/>
        <v>0</v>
      </c>
      <c r="I110" s="102">
        <v>2185.01</v>
      </c>
      <c r="J110" s="93">
        <f t="shared" si="5"/>
        <v>290.0006636140421</v>
      </c>
      <c r="K110" s="93"/>
      <c r="L110" s="93"/>
      <c r="M110" s="93"/>
      <c r="N110" s="93"/>
    </row>
    <row r="111" spans="1:14" ht="27" customHeight="1">
      <c r="A111" s="100"/>
      <c r="B111" s="100">
        <v>3222</v>
      </c>
      <c r="C111" s="100" t="s">
        <v>58</v>
      </c>
      <c r="D111" s="101">
        <v>55263</v>
      </c>
      <c r="E111" s="99">
        <v>315</v>
      </c>
      <c r="F111" s="93">
        <f t="shared" si="3"/>
        <v>41.80768465060721</v>
      </c>
      <c r="G111" s="102"/>
      <c r="H111" s="93">
        <f t="shared" si="4"/>
        <v>0</v>
      </c>
      <c r="I111" s="102">
        <v>497.28</v>
      </c>
      <c r="J111" s="93">
        <f t="shared" si="5"/>
        <v>66.00039816842524</v>
      </c>
      <c r="K111" s="93"/>
      <c r="L111" s="93"/>
      <c r="M111" s="93"/>
      <c r="N111" s="93"/>
    </row>
    <row r="112" spans="1:14" ht="27" customHeight="1">
      <c r="A112" s="100"/>
      <c r="B112" s="100">
        <v>3223</v>
      </c>
      <c r="C112" s="100" t="s">
        <v>44</v>
      </c>
      <c r="D112" s="101">
        <v>47300</v>
      </c>
      <c r="E112" s="99">
        <v>0</v>
      </c>
      <c r="F112" s="93">
        <f t="shared" si="3"/>
        <v>0</v>
      </c>
      <c r="G112" s="102"/>
      <c r="H112" s="93">
        <f t="shared" si="4"/>
        <v>0</v>
      </c>
      <c r="I112" s="102">
        <v>52.75</v>
      </c>
      <c r="J112" s="93">
        <f t="shared" si="5"/>
        <v>7.001128143871524</v>
      </c>
      <c r="K112" s="93"/>
      <c r="L112" s="93"/>
      <c r="M112" s="93"/>
      <c r="N112" s="93"/>
    </row>
    <row r="113" spans="1:14" ht="27" customHeight="1">
      <c r="A113" s="96"/>
      <c r="B113" s="95" t="s">
        <v>14</v>
      </c>
      <c r="C113" s="95" t="s">
        <v>15</v>
      </c>
      <c r="D113" s="97"/>
      <c r="E113" s="98">
        <v>0</v>
      </c>
      <c r="F113" s="93">
        <f t="shared" si="3"/>
        <v>0</v>
      </c>
      <c r="G113" s="103">
        <v>450</v>
      </c>
      <c r="H113" s="93">
        <f t="shared" si="4"/>
        <v>59.72526378658172</v>
      </c>
      <c r="I113" s="103">
        <f>SUM(I114:I120)</f>
        <v>452.03000000000003</v>
      </c>
      <c r="J113" s="137">
        <f t="shared" si="5"/>
        <v>59.99469108766341</v>
      </c>
      <c r="K113" s="137"/>
      <c r="L113" s="93"/>
      <c r="M113" s="137"/>
      <c r="N113" s="93"/>
    </row>
    <row r="114" spans="1:14" ht="27" customHeight="1">
      <c r="A114" s="126"/>
      <c r="B114" s="100">
        <v>3231</v>
      </c>
      <c r="C114" s="100" t="s">
        <v>53</v>
      </c>
      <c r="D114" s="101">
        <v>47300</v>
      </c>
      <c r="E114" s="99">
        <v>0</v>
      </c>
      <c r="F114" s="93">
        <f t="shared" si="3"/>
        <v>0</v>
      </c>
      <c r="G114" s="102"/>
      <c r="H114" s="93">
        <f t="shared" si="4"/>
        <v>0</v>
      </c>
      <c r="I114" s="102">
        <v>45.21</v>
      </c>
      <c r="J114" s="93">
        <f t="shared" si="5"/>
        <v>6.000398168425244</v>
      </c>
      <c r="K114" s="93"/>
      <c r="L114" s="93"/>
      <c r="M114" s="93"/>
      <c r="N114" s="93"/>
    </row>
    <row r="115" spans="1:14" ht="27" customHeight="1">
      <c r="A115" s="100"/>
      <c r="B115" s="100" t="s">
        <v>22</v>
      </c>
      <c r="C115" s="100" t="s">
        <v>23</v>
      </c>
      <c r="D115" s="101">
        <v>47300</v>
      </c>
      <c r="E115" s="99">
        <v>0</v>
      </c>
      <c r="F115" s="93">
        <f t="shared" si="3"/>
        <v>0</v>
      </c>
      <c r="G115" s="102"/>
      <c r="H115" s="93">
        <f t="shared" si="4"/>
        <v>0</v>
      </c>
      <c r="I115" s="102">
        <v>45.21</v>
      </c>
      <c r="J115" s="93">
        <f t="shared" si="5"/>
        <v>6.000398168425244</v>
      </c>
      <c r="K115" s="93"/>
      <c r="L115" s="93"/>
      <c r="M115" s="93"/>
      <c r="N115" s="93"/>
    </row>
    <row r="116" spans="1:14" ht="27" customHeight="1">
      <c r="A116" s="100"/>
      <c r="B116" s="100">
        <v>3233</v>
      </c>
      <c r="C116" s="100" t="s">
        <v>45</v>
      </c>
      <c r="D116" s="101">
        <v>47300</v>
      </c>
      <c r="E116" s="99">
        <v>0</v>
      </c>
      <c r="F116" s="93">
        <f t="shared" si="3"/>
        <v>0</v>
      </c>
      <c r="G116" s="102"/>
      <c r="H116" s="93">
        <f t="shared" si="4"/>
        <v>0</v>
      </c>
      <c r="I116" s="102">
        <v>52.75</v>
      </c>
      <c r="J116" s="93">
        <f t="shared" si="5"/>
        <v>7.001128143871524</v>
      </c>
      <c r="K116" s="93"/>
      <c r="L116" s="93"/>
      <c r="M116" s="93"/>
      <c r="N116" s="93"/>
    </row>
    <row r="117" spans="1:14" ht="27" customHeight="1">
      <c r="A117" s="100"/>
      <c r="B117" s="100">
        <v>3234</v>
      </c>
      <c r="C117" s="100" t="s">
        <v>54</v>
      </c>
      <c r="D117" s="101">
        <v>47300</v>
      </c>
      <c r="E117" s="99">
        <v>0</v>
      </c>
      <c r="F117" s="93">
        <f t="shared" si="3"/>
        <v>0</v>
      </c>
      <c r="G117" s="102"/>
      <c r="H117" s="93">
        <f t="shared" si="4"/>
        <v>0</v>
      </c>
      <c r="I117" s="102">
        <v>52.75</v>
      </c>
      <c r="J117" s="93">
        <f t="shared" si="5"/>
        <v>7.001128143871524</v>
      </c>
      <c r="K117" s="93"/>
      <c r="L117" s="93"/>
      <c r="M117" s="93"/>
      <c r="N117" s="93"/>
    </row>
    <row r="118" spans="1:14" ht="27" customHeight="1">
      <c r="A118" s="100"/>
      <c r="B118" s="100" t="s">
        <v>42</v>
      </c>
      <c r="C118" s="100" t="s">
        <v>59</v>
      </c>
      <c r="D118" s="101">
        <v>47300</v>
      </c>
      <c r="E118" s="99">
        <v>0</v>
      </c>
      <c r="F118" s="93">
        <f t="shared" si="3"/>
        <v>0</v>
      </c>
      <c r="G118" s="102"/>
      <c r="H118" s="93">
        <f t="shared" si="4"/>
        <v>0</v>
      </c>
      <c r="I118" s="102">
        <v>52.75</v>
      </c>
      <c r="J118" s="93">
        <f t="shared" si="5"/>
        <v>7.001128143871524</v>
      </c>
      <c r="K118" s="93"/>
      <c r="L118" s="93"/>
      <c r="M118" s="93"/>
      <c r="N118" s="93"/>
    </row>
    <row r="119" spans="1:14" ht="27" customHeight="1">
      <c r="A119" s="100"/>
      <c r="B119" s="100">
        <v>3237</v>
      </c>
      <c r="C119" s="100" t="s">
        <v>19</v>
      </c>
      <c r="D119" s="101">
        <v>47300</v>
      </c>
      <c r="E119" s="99">
        <v>0</v>
      </c>
      <c r="F119" s="93">
        <f t="shared" si="3"/>
        <v>0</v>
      </c>
      <c r="G119" s="102"/>
      <c r="H119" s="93">
        <f t="shared" si="4"/>
        <v>0</v>
      </c>
      <c r="I119" s="102">
        <v>97.87</v>
      </c>
      <c r="J119" s="93">
        <f t="shared" si="5"/>
        <v>12.989581259539452</v>
      </c>
      <c r="K119" s="93"/>
      <c r="L119" s="93"/>
      <c r="M119" s="93"/>
      <c r="N119" s="93"/>
    </row>
    <row r="120" spans="1:14" ht="27" customHeight="1">
      <c r="A120" s="100"/>
      <c r="B120" s="100">
        <v>3238</v>
      </c>
      <c r="C120" s="100" t="s">
        <v>29</v>
      </c>
      <c r="D120" s="101">
        <v>47300</v>
      </c>
      <c r="E120" s="99">
        <v>0</v>
      </c>
      <c r="F120" s="93">
        <f t="shared" si="3"/>
        <v>0</v>
      </c>
      <c r="G120" s="102"/>
      <c r="H120" s="93">
        <f t="shared" si="4"/>
        <v>0</v>
      </c>
      <c r="I120" s="102">
        <v>105.49</v>
      </c>
      <c r="J120" s="93">
        <f t="shared" si="5"/>
        <v>14.000929059658901</v>
      </c>
      <c r="K120" s="93"/>
      <c r="L120" s="93"/>
      <c r="M120" s="93"/>
      <c r="N120" s="93"/>
    </row>
    <row r="121" spans="1:14" ht="27" customHeight="1">
      <c r="A121" s="96"/>
      <c r="B121" s="95" t="s">
        <v>10</v>
      </c>
      <c r="C121" s="95" t="s">
        <v>11</v>
      </c>
      <c r="D121" s="97"/>
      <c r="E121" s="98">
        <v>0</v>
      </c>
      <c r="F121" s="93">
        <f t="shared" si="3"/>
        <v>0</v>
      </c>
      <c r="G121" s="103">
        <v>250</v>
      </c>
      <c r="H121" s="93">
        <f t="shared" si="4"/>
        <v>33.180702103656515</v>
      </c>
      <c r="I121" s="103">
        <f>SUM(I122:I123)</f>
        <v>256.19</v>
      </c>
      <c r="J121" s="137">
        <f t="shared" si="5"/>
        <v>34.002256287743045</v>
      </c>
      <c r="K121" s="137"/>
      <c r="L121" s="93"/>
      <c r="M121" s="137"/>
      <c r="N121" s="93"/>
    </row>
    <row r="122" spans="1:14" ht="27" customHeight="1">
      <c r="A122" s="126"/>
      <c r="B122" s="100">
        <v>3293</v>
      </c>
      <c r="C122" s="100" t="s">
        <v>232</v>
      </c>
      <c r="D122" s="101">
        <v>47300</v>
      </c>
      <c r="E122" s="99">
        <v>0</v>
      </c>
      <c r="F122" s="93">
        <f t="shared" si="3"/>
        <v>0</v>
      </c>
      <c r="G122" s="102"/>
      <c r="H122" s="93">
        <f t="shared" si="4"/>
        <v>0</v>
      </c>
      <c r="I122" s="102">
        <v>52.75</v>
      </c>
      <c r="J122" s="93">
        <f t="shared" si="5"/>
        <v>7.001128143871524</v>
      </c>
      <c r="K122" s="93"/>
      <c r="L122" s="93"/>
      <c r="M122" s="93"/>
      <c r="N122" s="93"/>
    </row>
    <row r="123" spans="1:14" ht="27" customHeight="1">
      <c r="A123" s="100"/>
      <c r="B123" s="100" t="s">
        <v>17</v>
      </c>
      <c r="C123" s="100" t="s">
        <v>30</v>
      </c>
      <c r="D123" s="101">
        <v>47300</v>
      </c>
      <c r="E123" s="99">
        <v>0</v>
      </c>
      <c r="F123" s="93">
        <f t="shared" si="3"/>
        <v>0</v>
      </c>
      <c r="G123" s="102"/>
      <c r="H123" s="93">
        <f t="shared" si="4"/>
        <v>0</v>
      </c>
      <c r="I123" s="102">
        <v>203.44</v>
      </c>
      <c r="J123" s="93">
        <f t="shared" si="5"/>
        <v>27.001128143871522</v>
      </c>
      <c r="K123" s="93"/>
      <c r="L123" s="93"/>
      <c r="M123" s="93"/>
      <c r="N123" s="93"/>
    </row>
    <row r="124" spans="1:14" s="125" customFormat="1" ht="27" customHeight="1">
      <c r="A124" s="95"/>
      <c r="B124" s="95">
        <v>34</v>
      </c>
      <c r="C124" s="95" t="s">
        <v>164</v>
      </c>
      <c r="D124" s="123"/>
      <c r="E124" s="98">
        <v>696</v>
      </c>
      <c r="F124" s="93">
        <f t="shared" si="3"/>
        <v>92.37507465657973</v>
      </c>
      <c r="G124" s="103">
        <v>100</v>
      </c>
      <c r="H124" s="93">
        <f t="shared" si="4"/>
        <v>13.272280841462605</v>
      </c>
      <c r="I124" s="103">
        <v>52.75</v>
      </c>
      <c r="J124" s="137">
        <f t="shared" si="5"/>
        <v>7.001128143871524</v>
      </c>
      <c r="K124" s="137">
        <v>52.75</v>
      </c>
      <c r="L124" s="93">
        <f>K124/7.5345</f>
        <v>7.001128143871524</v>
      </c>
      <c r="M124" s="137">
        <v>52.75</v>
      </c>
      <c r="N124" s="93">
        <f>M124/7.5345</f>
        <v>7.001128143871524</v>
      </c>
    </row>
    <row r="125" spans="1:14" s="125" customFormat="1" ht="27" customHeight="1">
      <c r="A125" s="95"/>
      <c r="B125" s="95">
        <v>343</v>
      </c>
      <c r="C125" s="95" t="s">
        <v>32</v>
      </c>
      <c r="D125" s="123"/>
      <c r="E125" s="98">
        <v>696</v>
      </c>
      <c r="F125" s="93">
        <f t="shared" si="3"/>
        <v>92.37507465657973</v>
      </c>
      <c r="G125" s="103">
        <v>100</v>
      </c>
      <c r="H125" s="93">
        <f t="shared" si="4"/>
        <v>13.272280841462605</v>
      </c>
      <c r="I125" s="103">
        <v>52.75</v>
      </c>
      <c r="J125" s="137">
        <f t="shared" si="5"/>
        <v>7.001128143871524</v>
      </c>
      <c r="K125" s="137"/>
      <c r="L125" s="93"/>
      <c r="M125" s="137"/>
      <c r="N125" s="93"/>
    </row>
    <row r="126" spans="1:14" ht="27" customHeight="1">
      <c r="A126" s="100"/>
      <c r="B126" s="100">
        <v>3431</v>
      </c>
      <c r="C126" s="100" t="s">
        <v>34</v>
      </c>
      <c r="D126" s="101">
        <v>47300</v>
      </c>
      <c r="E126" s="99">
        <v>696</v>
      </c>
      <c r="F126" s="93">
        <f t="shared" si="3"/>
        <v>92.37507465657973</v>
      </c>
      <c r="G126" s="102"/>
      <c r="H126" s="93">
        <f t="shared" si="4"/>
        <v>0</v>
      </c>
      <c r="I126" s="102">
        <v>52.75</v>
      </c>
      <c r="J126" s="93">
        <f t="shared" si="5"/>
        <v>7.001128143871524</v>
      </c>
      <c r="K126" s="93"/>
      <c r="L126" s="93"/>
      <c r="M126" s="93"/>
      <c r="N126" s="93"/>
    </row>
    <row r="127" spans="1:14" s="125" customFormat="1" ht="27" customHeight="1">
      <c r="A127" s="95"/>
      <c r="B127" s="95">
        <v>4</v>
      </c>
      <c r="C127" s="95" t="s">
        <v>167</v>
      </c>
      <c r="D127" s="123"/>
      <c r="E127" s="98">
        <v>55</v>
      </c>
      <c r="F127" s="93">
        <f t="shared" si="3"/>
        <v>7.299754462804432</v>
      </c>
      <c r="G127" s="103">
        <v>100</v>
      </c>
      <c r="H127" s="93">
        <f t="shared" si="4"/>
        <v>13.272280841462605</v>
      </c>
      <c r="I127" s="103">
        <v>105.49</v>
      </c>
      <c r="J127" s="137">
        <f t="shared" si="5"/>
        <v>14.000929059658901</v>
      </c>
      <c r="K127" s="137">
        <v>105.49</v>
      </c>
      <c r="L127" s="93">
        <f>K127/7.5345</f>
        <v>14.000929059658901</v>
      </c>
      <c r="M127" s="137">
        <v>105.49</v>
      </c>
      <c r="N127" s="93">
        <f>M127/7.5345</f>
        <v>14.000929059658901</v>
      </c>
    </row>
    <row r="128" spans="1:14" s="125" customFormat="1" ht="27" customHeight="1">
      <c r="A128" s="95"/>
      <c r="B128" s="95">
        <v>42</v>
      </c>
      <c r="C128" s="95" t="s">
        <v>304</v>
      </c>
      <c r="D128" s="123"/>
      <c r="E128" s="98">
        <v>55</v>
      </c>
      <c r="F128" s="93">
        <f t="shared" si="3"/>
        <v>7.299754462804432</v>
      </c>
      <c r="G128" s="103">
        <v>100</v>
      </c>
      <c r="H128" s="93">
        <f t="shared" si="4"/>
        <v>13.272280841462605</v>
      </c>
      <c r="I128" s="103">
        <v>105.49</v>
      </c>
      <c r="J128" s="137">
        <f t="shared" si="5"/>
        <v>14.000929059658901</v>
      </c>
      <c r="K128" s="137">
        <v>105.49</v>
      </c>
      <c r="L128" s="93">
        <f>K128/7.5345</f>
        <v>14.000929059658901</v>
      </c>
      <c r="M128" s="137">
        <v>105.49</v>
      </c>
      <c r="N128" s="93">
        <f>M128/7.5345</f>
        <v>14.000929059658901</v>
      </c>
    </row>
    <row r="129" spans="1:14" s="125" customFormat="1" ht="27" customHeight="1">
      <c r="A129" s="95"/>
      <c r="B129" s="95">
        <v>424</v>
      </c>
      <c r="C129" s="95" t="s">
        <v>62</v>
      </c>
      <c r="D129" s="123"/>
      <c r="E129" s="98">
        <v>55</v>
      </c>
      <c r="F129" s="93">
        <f t="shared" si="3"/>
        <v>7.299754462804432</v>
      </c>
      <c r="G129" s="103">
        <v>100</v>
      </c>
      <c r="H129" s="93">
        <f t="shared" si="4"/>
        <v>13.272280841462605</v>
      </c>
      <c r="I129" s="103">
        <v>105.49</v>
      </c>
      <c r="J129" s="137">
        <f t="shared" si="5"/>
        <v>14.000929059658901</v>
      </c>
      <c r="K129" s="137"/>
      <c r="L129" s="93"/>
      <c r="M129" s="137"/>
      <c r="N129" s="93"/>
    </row>
    <row r="130" spans="1:14" ht="27" customHeight="1">
      <c r="A130" s="100"/>
      <c r="B130" s="100">
        <v>4241</v>
      </c>
      <c r="C130" s="100" t="s">
        <v>64</v>
      </c>
      <c r="D130" s="101"/>
      <c r="E130" s="99">
        <v>55</v>
      </c>
      <c r="F130" s="93">
        <f t="shared" si="3"/>
        <v>7.299754462804432</v>
      </c>
      <c r="G130" s="102"/>
      <c r="H130" s="93">
        <f t="shared" si="4"/>
        <v>0</v>
      </c>
      <c r="I130" s="102">
        <v>105.49</v>
      </c>
      <c r="J130" s="93">
        <f t="shared" si="5"/>
        <v>14.000929059658901</v>
      </c>
      <c r="K130" s="93"/>
      <c r="L130" s="93"/>
      <c r="M130" s="93"/>
      <c r="N130" s="93"/>
    </row>
    <row r="131" spans="1:14" ht="27" customHeight="1">
      <c r="A131" s="95" t="s">
        <v>254</v>
      </c>
      <c r="B131" s="96" t="s">
        <v>3</v>
      </c>
      <c r="C131" s="95" t="s">
        <v>255</v>
      </c>
      <c r="D131" s="97"/>
      <c r="E131" s="98">
        <v>54581</v>
      </c>
      <c r="F131" s="93">
        <f t="shared" si="3"/>
        <v>7244.143606078705</v>
      </c>
      <c r="G131" s="103">
        <v>50000</v>
      </c>
      <c r="H131" s="93">
        <f t="shared" si="4"/>
        <v>6636.140420731303</v>
      </c>
      <c r="I131" s="103">
        <f>SUM(I132)</f>
        <v>55152.54</v>
      </c>
      <c r="J131" s="137">
        <f t="shared" si="5"/>
        <v>7320</v>
      </c>
      <c r="K131" s="137">
        <f>SUM(K132)</f>
        <v>55152.54</v>
      </c>
      <c r="L131" s="93">
        <f>K131/7.5345</f>
        <v>7320</v>
      </c>
      <c r="M131" s="137">
        <v>55152.54</v>
      </c>
      <c r="N131" s="93">
        <f>M131/7.5345</f>
        <v>7320</v>
      </c>
    </row>
    <row r="132" spans="1:14" ht="27" customHeight="1">
      <c r="A132" s="96"/>
      <c r="B132" s="95">
        <v>3</v>
      </c>
      <c r="C132" s="95" t="s">
        <v>163</v>
      </c>
      <c r="D132" s="97"/>
      <c r="E132" s="98">
        <f>SUM(E133,E140)</f>
        <v>54581</v>
      </c>
      <c r="F132" s="93">
        <f t="shared" si="3"/>
        <v>7244.143606078705</v>
      </c>
      <c r="G132" s="103">
        <v>50000</v>
      </c>
      <c r="H132" s="93">
        <f t="shared" si="4"/>
        <v>6636.140420731303</v>
      </c>
      <c r="I132" s="103">
        <f>SUM(I133,I140)</f>
        <v>55152.54</v>
      </c>
      <c r="J132" s="137">
        <f t="shared" si="5"/>
        <v>7320</v>
      </c>
      <c r="K132" s="137">
        <f>SUM(K133,K140)</f>
        <v>55152.54</v>
      </c>
      <c r="L132" s="93">
        <f>K132/7.5345</f>
        <v>7320</v>
      </c>
      <c r="M132" s="137">
        <v>55152.54</v>
      </c>
      <c r="N132" s="93">
        <f>M132/7.5345</f>
        <v>7320</v>
      </c>
    </row>
    <row r="133" spans="1:14" ht="27" customHeight="1">
      <c r="A133" s="96"/>
      <c r="B133" s="95">
        <v>31</v>
      </c>
      <c r="C133" s="95" t="s">
        <v>237</v>
      </c>
      <c r="D133" s="97"/>
      <c r="E133" s="98">
        <f>SUM(E134,E136,E138)</f>
        <v>51352</v>
      </c>
      <c r="F133" s="93">
        <f aca="true" t="shared" si="6" ref="F133:F196">E133/7.5345</f>
        <v>6815.581657707877</v>
      </c>
      <c r="G133" s="103">
        <v>46935</v>
      </c>
      <c r="H133" s="93">
        <f aca="true" t="shared" si="7" ref="H133:H196">G133/7.5345</f>
        <v>6229.345012940474</v>
      </c>
      <c r="I133" s="103">
        <f>SUM(I134,I136,I138)</f>
        <v>51626.4</v>
      </c>
      <c r="J133" s="137">
        <f aca="true" t="shared" si="8" ref="J133:J196">I133/7.5345</f>
        <v>6852.000796336851</v>
      </c>
      <c r="K133" s="137">
        <v>51626.4</v>
      </c>
      <c r="L133" s="93">
        <f>K133/7.5345</f>
        <v>6852.000796336851</v>
      </c>
      <c r="M133" s="137">
        <v>51626.4</v>
      </c>
      <c r="N133" s="93">
        <f>M133/7.5345</f>
        <v>6852.000796336851</v>
      </c>
    </row>
    <row r="134" spans="1:14" ht="27" customHeight="1">
      <c r="A134" s="96"/>
      <c r="B134" s="95">
        <v>311</v>
      </c>
      <c r="C134" s="95" t="s">
        <v>238</v>
      </c>
      <c r="D134" s="97"/>
      <c r="E134" s="98">
        <v>40474</v>
      </c>
      <c r="F134" s="93">
        <f t="shared" si="6"/>
        <v>5371.822947773575</v>
      </c>
      <c r="G134" s="103">
        <v>39000</v>
      </c>
      <c r="H134" s="93">
        <f t="shared" si="7"/>
        <v>5176.1895281704155</v>
      </c>
      <c r="I134" s="103">
        <v>43022</v>
      </c>
      <c r="J134" s="137">
        <f t="shared" si="8"/>
        <v>5710.0006636140415</v>
      </c>
      <c r="K134" s="137"/>
      <c r="L134" s="93"/>
      <c r="M134" s="137"/>
      <c r="N134" s="93"/>
    </row>
    <row r="135" spans="1:14" ht="27" customHeight="1">
      <c r="A135" s="100"/>
      <c r="B135" s="100">
        <v>3111</v>
      </c>
      <c r="C135" s="100" t="s">
        <v>238</v>
      </c>
      <c r="D135" s="101">
        <v>55254</v>
      </c>
      <c r="E135" s="99">
        <v>40474</v>
      </c>
      <c r="F135" s="93">
        <f t="shared" si="6"/>
        <v>5371.822947773575</v>
      </c>
      <c r="G135" s="102"/>
      <c r="H135" s="93">
        <f t="shared" si="7"/>
        <v>0</v>
      </c>
      <c r="I135" s="102">
        <v>43022</v>
      </c>
      <c r="J135" s="93">
        <f t="shared" si="8"/>
        <v>5710.0006636140415</v>
      </c>
      <c r="K135" s="93"/>
      <c r="L135" s="93"/>
      <c r="M135" s="93"/>
      <c r="N135" s="93"/>
    </row>
    <row r="136" spans="1:14" s="125" customFormat="1" ht="27" customHeight="1">
      <c r="A136" s="96"/>
      <c r="B136" s="95">
        <v>312</v>
      </c>
      <c r="C136" s="95" t="s">
        <v>240</v>
      </c>
      <c r="D136" s="97"/>
      <c r="E136" s="98">
        <v>4200</v>
      </c>
      <c r="F136" s="93">
        <f t="shared" si="6"/>
        <v>557.4357953414294</v>
      </c>
      <c r="G136" s="103">
        <v>1500</v>
      </c>
      <c r="H136" s="93">
        <f t="shared" si="7"/>
        <v>199.08421262193906</v>
      </c>
      <c r="I136" s="103">
        <v>1506.9</v>
      </c>
      <c r="J136" s="93">
        <f t="shared" si="8"/>
        <v>200</v>
      </c>
      <c r="K136" s="93"/>
      <c r="L136" s="93"/>
      <c r="M136" s="93"/>
      <c r="N136" s="93"/>
    </row>
    <row r="137" spans="1:14" ht="27" customHeight="1">
      <c r="A137" s="100"/>
      <c r="B137" s="100">
        <v>3121</v>
      </c>
      <c r="C137" s="100" t="s">
        <v>240</v>
      </c>
      <c r="D137" s="101">
        <v>55254</v>
      </c>
      <c r="E137" s="99">
        <v>4200</v>
      </c>
      <c r="F137" s="93">
        <f t="shared" si="6"/>
        <v>557.4357953414294</v>
      </c>
      <c r="G137" s="102"/>
      <c r="H137" s="93">
        <f t="shared" si="7"/>
        <v>0</v>
      </c>
      <c r="I137" s="102">
        <v>1506.9</v>
      </c>
      <c r="J137" s="93">
        <f t="shared" si="8"/>
        <v>200</v>
      </c>
      <c r="K137" s="93"/>
      <c r="L137" s="93"/>
      <c r="M137" s="93"/>
      <c r="N137" s="93"/>
    </row>
    <row r="138" spans="1:14" s="125" customFormat="1" ht="27" customHeight="1">
      <c r="A138" s="96"/>
      <c r="B138" s="95">
        <v>313</v>
      </c>
      <c r="C138" s="95" t="s">
        <v>241</v>
      </c>
      <c r="D138" s="97"/>
      <c r="E138" s="98">
        <v>6678</v>
      </c>
      <c r="F138" s="93">
        <f t="shared" si="6"/>
        <v>886.3229145928727</v>
      </c>
      <c r="G138" s="103">
        <v>6435</v>
      </c>
      <c r="H138" s="93">
        <f t="shared" si="7"/>
        <v>854.0712721481186</v>
      </c>
      <c r="I138" s="103">
        <v>7097.5</v>
      </c>
      <c r="J138" s="137">
        <f t="shared" si="8"/>
        <v>942.0001327228084</v>
      </c>
      <c r="K138" s="137"/>
      <c r="L138" s="93"/>
      <c r="M138" s="137"/>
      <c r="N138" s="93"/>
    </row>
    <row r="139" spans="1:14" ht="27" customHeight="1">
      <c r="A139" s="100"/>
      <c r="B139" s="100">
        <v>3132</v>
      </c>
      <c r="C139" s="100" t="s">
        <v>242</v>
      </c>
      <c r="D139" s="101">
        <v>55254</v>
      </c>
      <c r="E139" s="99">
        <v>6678</v>
      </c>
      <c r="F139" s="93">
        <f t="shared" si="6"/>
        <v>886.3229145928727</v>
      </c>
      <c r="G139" s="102"/>
      <c r="H139" s="93">
        <f t="shared" si="7"/>
        <v>0</v>
      </c>
      <c r="I139" s="102">
        <v>7097.5</v>
      </c>
      <c r="J139" s="93">
        <f t="shared" si="8"/>
        <v>942.0001327228084</v>
      </c>
      <c r="K139" s="93"/>
      <c r="L139" s="93"/>
      <c r="M139" s="93"/>
      <c r="N139" s="93"/>
    </row>
    <row r="140" spans="1:14" s="125" customFormat="1" ht="27" customHeight="1">
      <c r="A140" s="96"/>
      <c r="B140" s="95">
        <v>32</v>
      </c>
      <c r="C140" s="95" t="s">
        <v>162</v>
      </c>
      <c r="D140" s="97"/>
      <c r="E140" s="98">
        <f>SUM(E141,E143)</f>
        <v>3229</v>
      </c>
      <c r="F140" s="93">
        <f t="shared" si="6"/>
        <v>428.5619483708275</v>
      </c>
      <c r="G140" s="98">
        <v>3065</v>
      </c>
      <c r="H140" s="93">
        <f t="shared" si="7"/>
        <v>406.79540779082885</v>
      </c>
      <c r="I140" s="98">
        <f>SUM(I141,I143)</f>
        <v>3526.1400000000003</v>
      </c>
      <c r="J140" s="137">
        <f t="shared" si="8"/>
        <v>467.99920366314956</v>
      </c>
      <c r="K140" s="137">
        <v>3526.14</v>
      </c>
      <c r="L140" s="93">
        <f>K140/7.5345</f>
        <v>467.99920366314944</v>
      </c>
      <c r="M140" s="137">
        <v>3526.14</v>
      </c>
      <c r="N140" s="93">
        <f>M140/7.5345</f>
        <v>467.99920366314944</v>
      </c>
    </row>
    <row r="141" spans="1:14" s="125" customFormat="1" ht="27" customHeight="1">
      <c r="A141" s="96"/>
      <c r="B141" s="95">
        <v>321</v>
      </c>
      <c r="C141" s="95" t="s">
        <v>6</v>
      </c>
      <c r="D141" s="97"/>
      <c r="E141" s="98">
        <v>3112</v>
      </c>
      <c r="F141" s="93">
        <f t="shared" si="6"/>
        <v>413.03337978631623</v>
      </c>
      <c r="G141" s="98">
        <v>2565</v>
      </c>
      <c r="H141" s="93">
        <f t="shared" si="7"/>
        <v>340.4340035835158</v>
      </c>
      <c r="I141" s="98">
        <v>3021.32</v>
      </c>
      <c r="J141" s="137">
        <f t="shared" si="8"/>
        <v>400.99807551927796</v>
      </c>
      <c r="K141" s="137"/>
      <c r="L141" s="93"/>
      <c r="M141" s="137"/>
      <c r="N141" s="93"/>
    </row>
    <row r="142" spans="1:14" ht="27" customHeight="1">
      <c r="A142" s="100"/>
      <c r="B142" s="100">
        <v>3212</v>
      </c>
      <c r="C142" s="100" t="s">
        <v>244</v>
      </c>
      <c r="D142" s="101">
        <v>55254</v>
      </c>
      <c r="E142" s="99">
        <v>3112</v>
      </c>
      <c r="F142" s="93">
        <f t="shared" si="6"/>
        <v>413.03337978631623</v>
      </c>
      <c r="G142" s="99"/>
      <c r="H142" s="93">
        <f t="shared" si="7"/>
        <v>0</v>
      </c>
      <c r="I142" s="99">
        <v>3021.32</v>
      </c>
      <c r="J142" s="93">
        <f t="shared" si="8"/>
        <v>400.99807551927796</v>
      </c>
      <c r="K142" s="93"/>
      <c r="L142" s="93"/>
      <c r="M142" s="93"/>
      <c r="N142" s="93"/>
    </row>
    <row r="143" spans="1:14" s="125" customFormat="1" ht="27" customHeight="1">
      <c r="A143" s="95"/>
      <c r="B143" s="95">
        <v>322</v>
      </c>
      <c r="C143" s="95" t="s">
        <v>292</v>
      </c>
      <c r="D143" s="123"/>
      <c r="E143" s="98">
        <v>117</v>
      </c>
      <c r="F143" s="93">
        <f t="shared" si="6"/>
        <v>15.528568584511248</v>
      </c>
      <c r="G143" s="98">
        <v>500</v>
      </c>
      <c r="H143" s="93">
        <f t="shared" si="7"/>
        <v>66.36140420731303</v>
      </c>
      <c r="I143" s="98">
        <v>504.82</v>
      </c>
      <c r="J143" s="137">
        <f t="shared" si="8"/>
        <v>67.00112814387153</v>
      </c>
      <c r="K143" s="137"/>
      <c r="L143" s="93"/>
      <c r="M143" s="137"/>
      <c r="N143" s="93"/>
    </row>
    <row r="144" spans="1:14" ht="27" customHeight="1">
      <c r="A144" s="100"/>
      <c r="B144" s="100">
        <v>3222</v>
      </c>
      <c r="C144" s="100" t="s">
        <v>58</v>
      </c>
      <c r="D144" s="101">
        <v>55254</v>
      </c>
      <c r="E144" s="99">
        <v>117</v>
      </c>
      <c r="F144" s="93">
        <f t="shared" si="6"/>
        <v>15.528568584511248</v>
      </c>
      <c r="G144" s="99"/>
      <c r="H144" s="93">
        <f t="shared" si="7"/>
        <v>0</v>
      </c>
      <c r="I144" s="99">
        <v>504.82</v>
      </c>
      <c r="J144" s="93">
        <f t="shared" si="8"/>
        <v>67.00112814387153</v>
      </c>
      <c r="K144" s="93"/>
      <c r="L144" s="93"/>
      <c r="M144" s="93"/>
      <c r="N144" s="93"/>
    </row>
    <row r="145" spans="1:14" ht="27" customHeight="1">
      <c r="A145" s="95" t="s">
        <v>256</v>
      </c>
      <c r="B145" s="96" t="s">
        <v>3</v>
      </c>
      <c r="C145" s="95" t="s">
        <v>257</v>
      </c>
      <c r="D145" s="97"/>
      <c r="E145" s="98">
        <v>11953</v>
      </c>
      <c r="F145" s="93">
        <f t="shared" si="6"/>
        <v>1586.435728980025</v>
      </c>
      <c r="G145" s="98">
        <v>12000</v>
      </c>
      <c r="H145" s="93">
        <f t="shared" si="7"/>
        <v>1592.6737009755125</v>
      </c>
      <c r="I145" s="98">
        <f>SUM(I146,I150)</f>
        <v>13012.09</v>
      </c>
      <c r="J145" s="137">
        <f t="shared" si="8"/>
        <v>1727.0011281438715</v>
      </c>
      <c r="K145" s="137">
        <f>SUM(K146,K150)</f>
        <v>13012.09</v>
      </c>
      <c r="L145" s="93">
        <f>K145/7.5345</f>
        <v>1727.0011281438715</v>
      </c>
      <c r="M145" s="137">
        <v>13012.09</v>
      </c>
      <c r="N145" s="93">
        <f>M145/7.5345</f>
        <v>1727.0011281438715</v>
      </c>
    </row>
    <row r="146" spans="1:14" ht="27" customHeight="1">
      <c r="A146" s="96"/>
      <c r="B146" s="95">
        <v>3</v>
      </c>
      <c r="C146" s="95" t="s">
        <v>163</v>
      </c>
      <c r="D146" s="97"/>
      <c r="E146" s="98">
        <v>6452</v>
      </c>
      <c r="F146" s="93">
        <f t="shared" si="6"/>
        <v>856.3275598911672</v>
      </c>
      <c r="G146" s="98">
        <v>5000</v>
      </c>
      <c r="H146" s="93">
        <f t="shared" si="7"/>
        <v>663.6140420731302</v>
      </c>
      <c r="I146" s="98">
        <f>SUM(I147)</f>
        <v>7007.09</v>
      </c>
      <c r="J146" s="137">
        <f t="shared" si="8"/>
        <v>930.0006636140421</v>
      </c>
      <c r="K146" s="137">
        <v>7007.09</v>
      </c>
      <c r="L146" s="93">
        <f>K146/7.5345</f>
        <v>930.0006636140421</v>
      </c>
      <c r="M146" s="137">
        <v>7007.09</v>
      </c>
      <c r="N146" s="93">
        <f>M146/7.5345</f>
        <v>930.0006636140421</v>
      </c>
    </row>
    <row r="147" spans="1:14" ht="27" customHeight="1">
      <c r="A147" s="96"/>
      <c r="B147" s="95">
        <v>32</v>
      </c>
      <c r="C147" s="95" t="s">
        <v>162</v>
      </c>
      <c r="D147" s="97"/>
      <c r="E147" s="98">
        <v>6452</v>
      </c>
      <c r="F147" s="93">
        <f t="shared" si="6"/>
        <v>856.3275598911672</v>
      </c>
      <c r="G147" s="98">
        <v>5000</v>
      </c>
      <c r="H147" s="93">
        <f t="shared" si="7"/>
        <v>663.6140420731302</v>
      </c>
      <c r="I147" s="98">
        <f>SUM(I148)</f>
        <v>7007.09</v>
      </c>
      <c r="J147" s="137">
        <f t="shared" si="8"/>
        <v>930.0006636140421</v>
      </c>
      <c r="K147" s="137">
        <v>7007.09</v>
      </c>
      <c r="L147" s="93">
        <f>K147/7.5345</f>
        <v>930.0006636140421</v>
      </c>
      <c r="M147" s="137">
        <v>7007.09</v>
      </c>
      <c r="N147" s="93">
        <f>M147/7.5345</f>
        <v>930.0006636140421</v>
      </c>
    </row>
    <row r="148" spans="1:14" ht="27" customHeight="1">
      <c r="A148" s="96"/>
      <c r="B148" s="95">
        <v>322</v>
      </c>
      <c r="C148" s="95" t="s">
        <v>305</v>
      </c>
      <c r="D148" s="97"/>
      <c r="E148" s="98">
        <v>6452</v>
      </c>
      <c r="F148" s="93">
        <f t="shared" si="6"/>
        <v>856.3275598911672</v>
      </c>
      <c r="G148" s="103">
        <v>5000</v>
      </c>
      <c r="H148" s="93">
        <f t="shared" si="7"/>
        <v>663.6140420731302</v>
      </c>
      <c r="I148" s="103">
        <v>7007.09</v>
      </c>
      <c r="J148" s="137">
        <f t="shared" si="8"/>
        <v>930.0006636140421</v>
      </c>
      <c r="K148" s="137"/>
      <c r="L148" s="93"/>
      <c r="M148" s="137"/>
      <c r="N148" s="93"/>
    </row>
    <row r="149" spans="1:14" ht="27" customHeight="1">
      <c r="A149" s="100"/>
      <c r="B149" s="100">
        <v>3221</v>
      </c>
      <c r="C149" s="100" t="s">
        <v>47</v>
      </c>
      <c r="D149" s="101">
        <v>53082</v>
      </c>
      <c r="E149" s="99">
        <v>6452</v>
      </c>
      <c r="F149" s="93">
        <f t="shared" si="6"/>
        <v>856.3275598911672</v>
      </c>
      <c r="G149" s="102"/>
      <c r="H149" s="93">
        <f t="shared" si="7"/>
        <v>0</v>
      </c>
      <c r="I149" s="102">
        <v>7007.09</v>
      </c>
      <c r="J149" s="93">
        <f t="shared" si="8"/>
        <v>930.0006636140421</v>
      </c>
      <c r="K149" s="93"/>
      <c r="L149" s="93"/>
      <c r="M149" s="93"/>
      <c r="N149" s="93"/>
    </row>
    <row r="150" spans="1:14" ht="27" customHeight="1">
      <c r="A150" s="96"/>
      <c r="B150" s="95">
        <v>4</v>
      </c>
      <c r="C150" s="95" t="s">
        <v>167</v>
      </c>
      <c r="D150" s="97"/>
      <c r="E150" s="98">
        <v>5501</v>
      </c>
      <c r="F150" s="93">
        <f t="shared" si="6"/>
        <v>730.1081690888578</v>
      </c>
      <c r="G150" s="98">
        <v>7000</v>
      </c>
      <c r="H150" s="93">
        <f t="shared" si="7"/>
        <v>929.0596589023824</v>
      </c>
      <c r="I150" s="98">
        <v>6005</v>
      </c>
      <c r="J150" s="137">
        <f t="shared" si="8"/>
        <v>797.0004645298294</v>
      </c>
      <c r="K150" s="137">
        <v>6005</v>
      </c>
      <c r="L150" s="93">
        <f aca="true" t="shared" si="9" ref="L150:L156">K150/7.5345</f>
        <v>797.0004645298294</v>
      </c>
      <c r="M150" s="137">
        <v>6005</v>
      </c>
      <c r="N150" s="93">
        <f>M150/7.5345</f>
        <v>797.0004645298294</v>
      </c>
    </row>
    <row r="151" spans="1:14" ht="27" customHeight="1">
      <c r="A151" s="96"/>
      <c r="B151" s="95">
        <v>42</v>
      </c>
      <c r="C151" s="95" t="s">
        <v>166</v>
      </c>
      <c r="D151" s="97"/>
      <c r="E151" s="98">
        <v>5501</v>
      </c>
      <c r="F151" s="93">
        <f t="shared" si="6"/>
        <v>730.1081690888578</v>
      </c>
      <c r="G151" s="98">
        <v>7000</v>
      </c>
      <c r="H151" s="93">
        <f t="shared" si="7"/>
        <v>929.0596589023824</v>
      </c>
      <c r="I151" s="98">
        <v>6005</v>
      </c>
      <c r="J151" s="137">
        <f t="shared" si="8"/>
        <v>797.0004645298294</v>
      </c>
      <c r="K151" s="137">
        <v>6005</v>
      </c>
      <c r="L151" s="93">
        <f t="shared" si="9"/>
        <v>797.0004645298294</v>
      </c>
      <c r="M151" s="137">
        <v>6005</v>
      </c>
      <c r="N151" s="93">
        <f>M151/7.5345</f>
        <v>797.0004645298294</v>
      </c>
    </row>
    <row r="152" spans="1:14" ht="27" customHeight="1">
      <c r="A152" s="96"/>
      <c r="B152" s="95" t="s">
        <v>61</v>
      </c>
      <c r="C152" s="95" t="s">
        <v>62</v>
      </c>
      <c r="D152" s="97"/>
      <c r="E152" s="98">
        <v>5501</v>
      </c>
      <c r="F152" s="93">
        <f t="shared" si="6"/>
        <v>730.1081690888578</v>
      </c>
      <c r="G152" s="103">
        <v>7000</v>
      </c>
      <c r="H152" s="93">
        <f t="shared" si="7"/>
        <v>929.0596589023824</v>
      </c>
      <c r="I152" s="98">
        <v>6005</v>
      </c>
      <c r="J152" s="137">
        <f t="shared" si="8"/>
        <v>797.0004645298294</v>
      </c>
      <c r="K152" s="137"/>
      <c r="L152" s="93">
        <f t="shared" si="9"/>
        <v>0</v>
      </c>
      <c r="M152" s="137"/>
      <c r="N152" s="93"/>
    </row>
    <row r="153" spans="1:14" ht="27" customHeight="1">
      <c r="A153" s="100"/>
      <c r="B153" s="100" t="s">
        <v>63</v>
      </c>
      <c r="C153" s="100" t="s">
        <v>64</v>
      </c>
      <c r="D153" s="101">
        <v>53082</v>
      </c>
      <c r="E153" s="99">
        <v>5501</v>
      </c>
      <c r="F153" s="93">
        <f t="shared" si="6"/>
        <v>730.1081690888578</v>
      </c>
      <c r="G153" s="102"/>
      <c r="H153" s="93">
        <f t="shared" si="7"/>
        <v>0</v>
      </c>
      <c r="I153" s="99">
        <v>6005</v>
      </c>
      <c r="J153" s="93">
        <f t="shared" si="8"/>
        <v>797.0004645298294</v>
      </c>
      <c r="K153" s="93"/>
      <c r="L153" s="93">
        <f t="shared" si="9"/>
        <v>0</v>
      </c>
      <c r="M153" s="93"/>
      <c r="N153" s="93"/>
    </row>
    <row r="154" spans="1:14" ht="27" customHeight="1">
      <c r="A154" s="95" t="s">
        <v>258</v>
      </c>
      <c r="B154" s="96" t="s">
        <v>3</v>
      </c>
      <c r="C154" s="95" t="s">
        <v>259</v>
      </c>
      <c r="D154" s="97"/>
      <c r="E154" s="98">
        <v>2191</v>
      </c>
      <c r="F154" s="93">
        <f t="shared" si="6"/>
        <v>290.7956732364457</v>
      </c>
      <c r="G154" s="98">
        <v>0</v>
      </c>
      <c r="H154" s="93">
        <f t="shared" si="7"/>
        <v>0</v>
      </c>
      <c r="I154" s="98">
        <v>0</v>
      </c>
      <c r="J154" s="137">
        <f t="shared" si="8"/>
        <v>0</v>
      </c>
      <c r="K154" s="137">
        <v>0</v>
      </c>
      <c r="L154" s="93">
        <f t="shared" si="9"/>
        <v>0</v>
      </c>
      <c r="M154" s="137">
        <v>0</v>
      </c>
      <c r="N154" s="93">
        <f>M154/7.5345</f>
        <v>0</v>
      </c>
    </row>
    <row r="155" spans="1:14" ht="27" customHeight="1">
      <c r="A155" s="96"/>
      <c r="B155" s="95">
        <v>3</v>
      </c>
      <c r="C155" s="95" t="s">
        <v>163</v>
      </c>
      <c r="D155" s="97"/>
      <c r="E155" s="98">
        <f>SUM(E157,E159)</f>
        <v>2191</v>
      </c>
      <c r="F155" s="93">
        <f t="shared" si="6"/>
        <v>290.7956732364457</v>
      </c>
      <c r="G155" s="98">
        <v>0</v>
      </c>
      <c r="H155" s="93">
        <f t="shared" si="7"/>
        <v>0</v>
      </c>
      <c r="I155" s="98">
        <v>0</v>
      </c>
      <c r="J155" s="137">
        <f t="shared" si="8"/>
        <v>0</v>
      </c>
      <c r="K155" s="137">
        <v>0</v>
      </c>
      <c r="L155" s="93">
        <f t="shared" si="9"/>
        <v>0</v>
      </c>
      <c r="M155" s="137">
        <v>0</v>
      </c>
      <c r="N155" s="93">
        <f>M155/7.5345</f>
        <v>0</v>
      </c>
    </row>
    <row r="156" spans="1:14" ht="27" customHeight="1">
      <c r="A156" s="96"/>
      <c r="B156" s="95">
        <v>32</v>
      </c>
      <c r="C156" s="95" t="s">
        <v>162</v>
      </c>
      <c r="D156" s="97"/>
      <c r="E156" s="98">
        <v>0</v>
      </c>
      <c r="F156" s="93">
        <f t="shared" si="6"/>
        <v>0</v>
      </c>
      <c r="G156" s="98">
        <v>0</v>
      </c>
      <c r="H156" s="93">
        <f t="shared" si="7"/>
        <v>0</v>
      </c>
      <c r="I156" s="98">
        <v>0</v>
      </c>
      <c r="J156" s="137">
        <f t="shared" si="8"/>
        <v>0</v>
      </c>
      <c r="K156" s="137">
        <v>0</v>
      </c>
      <c r="L156" s="93">
        <f t="shared" si="9"/>
        <v>0</v>
      </c>
      <c r="M156" s="137">
        <v>0</v>
      </c>
      <c r="N156" s="93">
        <f>M156/7.5345</f>
        <v>0</v>
      </c>
    </row>
    <row r="157" spans="1:14" ht="27" customHeight="1">
      <c r="A157" s="96"/>
      <c r="B157" s="95">
        <v>322</v>
      </c>
      <c r="C157" s="95" t="s">
        <v>292</v>
      </c>
      <c r="D157" s="97"/>
      <c r="E157" s="98">
        <v>2098</v>
      </c>
      <c r="F157" s="93">
        <f t="shared" si="6"/>
        <v>278.45245205388545</v>
      </c>
      <c r="G157" s="103">
        <v>0</v>
      </c>
      <c r="H157" s="93">
        <f t="shared" si="7"/>
        <v>0</v>
      </c>
      <c r="I157" s="98">
        <v>0</v>
      </c>
      <c r="J157" s="137">
        <f t="shared" si="8"/>
        <v>0</v>
      </c>
      <c r="K157" s="137"/>
      <c r="L157" s="93"/>
      <c r="M157" s="137"/>
      <c r="N157" s="93"/>
    </row>
    <row r="158" spans="1:14" ht="27" customHeight="1">
      <c r="A158" s="100"/>
      <c r="B158" s="100">
        <v>3225</v>
      </c>
      <c r="C158" s="100" t="s">
        <v>51</v>
      </c>
      <c r="D158" s="101">
        <v>62300</v>
      </c>
      <c r="E158" s="99">
        <v>2098</v>
      </c>
      <c r="F158" s="93">
        <f t="shared" si="6"/>
        <v>278.45245205388545</v>
      </c>
      <c r="G158" s="102"/>
      <c r="H158" s="93">
        <f t="shared" si="7"/>
        <v>0</v>
      </c>
      <c r="I158" s="98">
        <v>0</v>
      </c>
      <c r="J158" s="93">
        <f t="shared" si="8"/>
        <v>0</v>
      </c>
      <c r="K158" s="93"/>
      <c r="L158" s="93"/>
      <c r="M158" s="93"/>
      <c r="N158" s="93"/>
    </row>
    <row r="159" spans="1:14" ht="27" customHeight="1">
      <c r="A159" s="96"/>
      <c r="B159" s="95" t="s">
        <v>10</v>
      </c>
      <c r="C159" s="95" t="s">
        <v>11</v>
      </c>
      <c r="D159" s="97"/>
      <c r="E159" s="98">
        <v>93</v>
      </c>
      <c r="F159" s="93">
        <f t="shared" si="6"/>
        <v>12.343221182560223</v>
      </c>
      <c r="G159" s="103">
        <v>0</v>
      </c>
      <c r="H159" s="93">
        <f t="shared" si="7"/>
        <v>0</v>
      </c>
      <c r="I159" s="98">
        <v>0</v>
      </c>
      <c r="J159" s="137">
        <f t="shared" si="8"/>
        <v>0</v>
      </c>
      <c r="K159" s="137"/>
      <c r="L159" s="93"/>
      <c r="M159" s="137"/>
      <c r="N159" s="93"/>
    </row>
    <row r="160" spans="1:14" ht="27" customHeight="1">
      <c r="A160" s="100"/>
      <c r="B160" s="100" t="s">
        <v>17</v>
      </c>
      <c r="C160" s="100" t="s">
        <v>30</v>
      </c>
      <c r="D160" s="101">
        <v>62300</v>
      </c>
      <c r="E160" s="99">
        <v>93</v>
      </c>
      <c r="F160" s="93">
        <f t="shared" si="6"/>
        <v>12.343221182560223</v>
      </c>
      <c r="G160" s="102"/>
      <c r="H160" s="93">
        <f t="shared" si="7"/>
        <v>0</v>
      </c>
      <c r="I160" s="99">
        <v>0</v>
      </c>
      <c r="J160" s="93">
        <f t="shared" si="8"/>
        <v>0</v>
      </c>
      <c r="K160" s="93"/>
      <c r="L160" s="93"/>
      <c r="M160" s="93"/>
      <c r="N160" s="93"/>
    </row>
    <row r="161" spans="1:14" ht="27" customHeight="1">
      <c r="A161" s="95" t="s">
        <v>306</v>
      </c>
      <c r="B161" s="96" t="s">
        <v>3</v>
      </c>
      <c r="C161" s="95" t="s">
        <v>307</v>
      </c>
      <c r="D161" s="97"/>
      <c r="E161" s="98">
        <v>3538</v>
      </c>
      <c r="F161" s="93">
        <f t="shared" si="6"/>
        <v>469.57329617094695</v>
      </c>
      <c r="G161" s="98">
        <v>3000</v>
      </c>
      <c r="H161" s="93">
        <f t="shared" si="7"/>
        <v>398.1684252438781</v>
      </c>
      <c r="I161" s="98">
        <v>3013.8</v>
      </c>
      <c r="J161" s="137">
        <f t="shared" si="8"/>
        <v>400</v>
      </c>
      <c r="K161" s="137">
        <v>3013.8</v>
      </c>
      <c r="L161" s="93">
        <f>K161/7.5345</f>
        <v>400</v>
      </c>
      <c r="M161" s="137">
        <v>3013.8</v>
      </c>
      <c r="N161" s="93">
        <f>M161/7.5345</f>
        <v>400</v>
      </c>
    </row>
    <row r="162" spans="1:14" ht="27" customHeight="1">
      <c r="A162" s="96"/>
      <c r="B162" s="95">
        <v>3</v>
      </c>
      <c r="C162" s="95" t="s">
        <v>163</v>
      </c>
      <c r="D162" s="97"/>
      <c r="E162" s="98">
        <v>3538</v>
      </c>
      <c r="F162" s="93">
        <f t="shared" si="6"/>
        <v>469.57329617094695</v>
      </c>
      <c r="G162" s="98">
        <v>0</v>
      </c>
      <c r="H162" s="93">
        <f t="shared" si="7"/>
        <v>0</v>
      </c>
      <c r="I162" s="98">
        <v>3013.8</v>
      </c>
      <c r="J162" s="137">
        <f t="shared" si="8"/>
        <v>400</v>
      </c>
      <c r="K162" s="137">
        <v>3013.8</v>
      </c>
      <c r="L162" s="93">
        <f>K162/7.5345</f>
        <v>400</v>
      </c>
      <c r="M162" s="137">
        <v>3013.8</v>
      </c>
      <c r="N162" s="93">
        <f>M162/7.5345</f>
        <v>400</v>
      </c>
    </row>
    <row r="163" spans="1:14" ht="27" customHeight="1">
      <c r="A163" s="96"/>
      <c r="B163" s="95">
        <v>32</v>
      </c>
      <c r="C163" s="95" t="s">
        <v>162</v>
      </c>
      <c r="D163" s="97"/>
      <c r="E163" s="98">
        <v>3538</v>
      </c>
      <c r="F163" s="93">
        <f t="shared" si="6"/>
        <v>469.57329617094695</v>
      </c>
      <c r="G163" s="98">
        <v>3000</v>
      </c>
      <c r="H163" s="93">
        <f t="shared" si="7"/>
        <v>398.1684252438781</v>
      </c>
      <c r="I163" s="98">
        <v>3013.8</v>
      </c>
      <c r="J163" s="137">
        <f t="shared" si="8"/>
        <v>400</v>
      </c>
      <c r="K163" s="137">
        <v>3013.8</v>
      </c>
      <c r="L163" s="93">
        <f>K163/7.5345</f>
        <v>400</v>
      </c>
      <c r="M163" s="137">
        <v>3013.8</v>
      </c>
      <c r="N163" s="93">
        <f>M163/7.5345</f>
        <v>400</v>
      </c>
    </row>
    <row r="164" spans="1:14" s="125" customFormat="1" ht="27" customHeight="1">
      <c r="A164" s="96"/>
      <c r="B164" s="95">
        <v>329</v>
      </c>
      <c r="C164" s="95" t="s">
        <v>30</v>
      </c>
      <c r="D164" s="97"/>
      <c r="E164" s="98">
        <v>3538</v>
      </c>
      <c r="F164" s="93">
        <f t="shared" si="6"/>
        <v>469.57329617094695</v>
      </c>
      <c r="G164" s="103">
        <v>3000</v>
      </c>
      <c r="H164" s="93">
        <f t="shared" si="7"/>
        <v>398.1684252438781</v>
      </c>
      <c r="I164" s="103">
        <v>3013.8</v>
      </c>
      <c r="J164" s="137">
        <f t="shared" si="8"/>
        <v>400</v>
      </c>
      <c r="K164" s="137"/>
      <c r="L164" s="93"/>
      <c r="M164" s="137"/>
      <c r="N164" s="93"/>
    </row>
    <row r="165" spans="1:14" ht="27" customHeight="1">
      <c r="A165" s="100"/>
      <c r="B165" s="100">
        <v>3299</v>
      </c>
      <c r="C165" s="100" t="s">
        <v>30</v>
      </c>
      <c r="D165" s="101">
        <v>58300</v>
      </c>
      <c r="E165" s="99">
        <v>3538</v>
      </c>
      <c r="F165" s="93">
        <f t="shared" si="6"/>
        <v>469.57329617094695</v>
      </c>
      <c r="G165" s="102"/>
      <c r="H165" s="93">
        <f t="shared" si="7"/>
        <v>0</v>
      </c>
      <c r="I165" s="102">
        <v>3013.8</v>
      </c>
      <c r="J165" s="93">
        <f t="shared" si="8"/>
        <v>400</v>
      </c>
      <c r="K165" s="93"/>
      <c r="L165" s="93"/>
      <c r="M165" s="93"/>
      <c r="N165" s="93"/>
    </row>
    <row r="166" spans="1:14" s="125" customFormat="1" ht="27" customHeight="1">
      <c r="A166" s="95" t="s">
        <v>318</v>
      </c>
      <c r="B166" s="95" t="s">
        <v>3</v>
      </c>
      <c r="C166" s="95" t="s">
        <v>319</v>
      </c>
      <c r="D166" s="123"/>
      <c r="E166" s="98">
        <v>2150</v>
      </c>
      <c r="F166" s="93">
        <f t="shared" si="6"/>
        <v>285.354038091446</v>
      </c>
      <c r="G166" s="103">
        <v>0</v>
      </c>
      <c r="H166" s="93">
        <f t="shared" si="7"/>
        <v>0</v>
      </c>
      <c r="I166" s="103">
        <v>0</v>
      </c>
      <c r="J166" s="137">
        <f t="shared" si="8"/>
        <v>0</v>
      </c>
      <c r="K166" s="137">
        <v>0</v>
      </c>
      <c r="L166" s="93">
        <f>K166/7.5345</f>
        <v>0</v>
      </c>
      <c r="M166" s="137">
        <v>0</v>
      </c>
      <c r="N166" s="93">
        <f>M166/7.5345</f>
        <v>0</v>
      </c>
    </row>
    <row r="167" spans="1:14" s="125" customFormat="1" ht="27" customHeight="1">
      <c r="A167" s="95"/>
      <c r="B167" s="95">
        <v>3</v>
      </c>
      <c r="C167" s="95" t="s">
        <v>163</v>
      </c>
      <c r="D167" s="123"/>
      <c r="E167" s="98">
        <v>2150</v>
      </c>
      <c r="F167" s="93">
        <f t="shared" si="6"/>
        <v>285.354038091446</v>
      </c>
      <c r="G167" s="103">
        <v>0</v>
      </c>
      <c r="H167" s="93">
        <f t="shared" si="7"/>
        <v>0</v>
      </c>
      <c r="I167" s="103">
        <v>0</v>
      </c>
      <c r="J167" s="137">
        <f t="shared" si="8"/>
        <v>0</v>
      </c>
      <c r="K167" s="137">
        <v>0</v>
      </c>
      <c r="L167" s="93">
        <f>K167/7.5345</f>
        <v>0</v>
      </c>
      <c r="M167" s="137">
        <v>0</v>
      </c>
      <c r="N167" s="93">
        <f>M167/7.5345</f>
        <v>0</v>
      </c>
    </row>
    <row r="168" spans="1:14" s="125" customFormat="1" ht="27" customHeight="1">
      <c r="A168" s="95"/>
      <c r="B168" s="95">
        <v>32</v>
      </c>
      <c r="C168" s="95" t="s">
        <v>162</v>
      </c>
      <c r="D168" s="123"/>
      <c r="E168" s="98">
        <v>2150</v>
      </c>
      <c r="F168" s="93">
        <f t="shared" si="6"/>
        <v>285.354038091446</v>
      </c>
      <c r="G168" s="103">
        <v>0</v>
      </c>
      <c r="H168" s="93">
        <f t="shared" si="7"/>
        <v>0</v>
      </c>
      <c r="I168" s="103">
        <v>0</v>
      </c>
      <c r="J168" s="137">
        <f t="shared" si="8"/>
        <v>0</v>
      </c>
      <c r="K168" s="137">
        <v>0</v>
      </c>
      <c r="L168" s="93">
        <f>K168/7.5345</f>
        <v>0</v>
      </c>
      <c r="M168" s="137">
        <v>0</v>
      </c>
      <c r="N168" s="93">
        <f>M168/7.5345</f>
        <v>0</v>
      </c>
    </row>
    <row r="169" spans="1:14" s="125" customFormat="1" ht="27" customHeight="1">
      <c r="A169" s="95"/>
      <c r="B169" s="95">
        <v>321</v>
      </c>
      <c r="C169" s="95" t="s">
        <v>320</v>
      </c>
      <c r="D169" s="123"/>
      <c r="E169" s="98">
        <v>2150</v>
      </c>
      <c r="F169" s="93">
        <f t="shared" si="6"/>
        <v>285.354038091446</v>
      </c>
      <c r="G169" s="103"/>
      <c r="H169" s="93">
        <f t="shared" si="7"/>
        <v>0</v>
      </c>
      <c r="I169" s="103">
        <v>0</v>
      </c>
      <c r="J169" s="137">
        <f t="shared" si="8"/>
        <v>0</v>
      </c>
      <c r="K169" s="137"/>
      <c r="L169" s="93"/>
      <c r="M169" s="137"/>
      <c r="N169" s="93"/>
    </row>
    <row r="170" spans="1:14" ht="27" customHeight="1">
      <c r="A170" s="100"/>
      <c r="B170" s="100">
        <v>3213</v>
      </c>
      <c r="C170" s="100" t="s">
        <v>321</v>
      </c>
      <c r="D170" s="101">
        <v>53082</v>
      </c>
      <c r="E170" s="99">
        <v>2150</v>
      </c>
      <c r="F170" s="93">
        <f t="shared" si="6"/>
        <v>285.354038091446</v>
      </c>
      <c r="G170" s="102"/>
      <c r="H170" s="93">
        <f t="shared" si="7"/>
        <v>0</v>
      </c>
      <c r="I170" s="102">
        <v>0</v>
      </c>
      <c r="J170" s="93">
        <f t="shared" si="8"/>
        <v>0</v>
      </c>
      <c r="K170" s="93"/>
      <c r="L170" s="93"/>
      <c r="M170" s="93"/>
      <c r="N170" s="93"/>
    </row>
    <row r="171" spans="1:14" ht="27" customHeight="1">
      <c r="A171" s="95" t="s">
        <v>308</v>
      </c>
      <c r="B171" s="96" t="s">
        <v>3</v>
      </c>
      <c r="C171" s="95" t="s">
        <v>309</v>
      </c>
      <c r="D171" s="97"/>
      <c r="E171" s="98">
        <v>132489</v>
      </c>
      <c r="F171" s="93">
        <f t="shared" si="6"/>
        <v>17584.31216404539</v>
      </c>
      <c r="G171" s="98">
        <v>153000</v>
      </c>
      <c r="H171" s="93">
        <f t="shared" si="7"/>
        <v>20306.589687437787</v>
      </c>
      <c r="I171" s="98">
        <f>SUM(I172)</f>
        <v>147194</v>
      </c>
      <c r="J171" s="137">
        <f t="shared" si="8"/>
        <v>19536.001061782466</v>
      </c>
      <c r="K171" s="137">
        <f>SUM(K172)</f>
        <v>147194</v>
      </c>
      <c r="L171" s="93">
        <f>K171/7.5345</f>
        <v>19536.001061782466</v>
      </c>
      <c r="M171" s="137">
        <v>147194</v>
      </c>
      <c r="N171" s="93">
        <f>M171/7.5345</f>
        <v>19536.001061782466</v>
      </c>
    </row>
    <row r="172" spans="1:14" ht="27" customHeight="1">
      <c r="A172" s="96"/>
      <c r="B172" s="95">
        <v>3</v>
      </c>
      <c r="C172" s="95" t="s">
        <v>163</v>
      </c>
      <c r="D172" s="97"/>
      <c r="E172" s="98">
        <f>SUM(E173,E179)</f>
        <v>132489</v>
      </c>
      <c r="F172" s="93">
        <f t="shared" si="6"/>
        <v>17584.31216404539</v>
      </c>
      <c r="G172" s="98">
        <v>153000</v>
      </c>
      <c r="H172" s="93">
        <f t="shared" si="7"/>
        <v>20306.589687437787</v>
      </c>
      <c r="I172" s="98">
        <f>SUM(I173,I179)</f>
        <v>147194</v>
      </c>
      <c r="J172" s="137">
        <f t="shared" si="8"/>
        <v>19536.001061782466</v>
      </c>
      <c r="K172" s="137">
        <f>SUM(K173,K179)</f>
        <v>147194</v>
      </c>
      <c r="L172" s="93">
        <f>K172/7.5345</f>
        <v>19536.001061782466</v>
      </c>
      <c r="M172" s="137">
        <v>147194</v>
      </c>
      <c r="N172" s="93">
        <f>M172/7.5345</f>
        <v>19536.001061782466</v>
      </c>
    </row>
    <row r="173" spans="1:14" ht="27" customHeight="1">
      <c r="A173" s="96"/>
      <c r="B173" s="95">
        <v>32</v>
      </c>
      <c r="C173" s="95" t="s">
        <v>162</v>
      </c>
      <c r="D173" s="97"/>
      <c r="E173" s="98">
        <f>SUM(E174,E177)</f>
        <v>49838</v>
      </c>
      <c r="F173" s="93">
        <f t="shared" si="6"/>
        <v>6614.639325768133</v>
      </c>
      <c r="G173" s="98">
        <v>53000</v>
      </c>
      <c r="H173" s="93">
        <f t="shared" si="7"/>
        <v>7034.308845975181</v>
      </c>
      <c r="I173" s="98">
        <f>SUM(I174,I177)</f>
        <v>53012.75</v>
      </c>
      <c r="J173" s="137">
        <f t="shared" si="8"/>
        <v>7036.001061782467</v>
      </c>
      <c r="K173" s="137">
        <v>53012.75</v>
      </c>
      <c r="L173" s="93">
        <f>K173/7.5345</f>
        <v>7036.001061782467</v>
      </c>
      <c r="M173" s="137">
        <v>53012.75</v>
      </c>
      <c r="N173" s="93">
        <f>M173/7.5345</f>
        <v>7036.001061782467</v>
      </c>
    </row>
    <row r="174" spans="1:14" s="125" customFormat="1" ht="27" customHeight="1">
      <c r="A174" s="96"/>
      <c r="B174" s="95" t="s">
        <v>37</v>
      </c>
      <c r="C174" s="95" t="s">
        <v>38</v>
      </c>
      <c r="D174" s="97"/>
      <c r="E174" s="98">
        <v>2732</v>
      </c>
      <c r="F174" s="93">
        <f t="shared" si="6"/>
        <v>362.59871258875836</v>
      </c>
      <c r="G174" s="103">
        <v>3000</v>
      </c>
      <c r="H174" s="93">
        <f t="shared" si="7"/>
        <v>398.1684252438781</v>
      </c>
      <c r="I174" s="103">
        <f>SUM(I175:I176)</f>
        <v>3013.8</v>
      </c>
      <c r="J174" s="137">
        <f t="shared" si="8"/>
        <v>400</v>
      </c>
      <c r="K174" s="137"/>
      <c r="L174" s="93"/>
      <c r="M174" s="137"/>
      <c r="N174" s="93"/>
    </row>
    <row r="175" spans="1:14" ht="27" customHeight="1">
      <c r="A175" s="100"/>
      <c r="B175" s="100" t="s">
        <v>46</v>
      </c>
      <c r="C175" s="100" t="s">
        <v>47</v>
      </c>
      <c r="D175" s="101">
        <v>53082</v>
      </c>
      <c r="E175" s="99">
        <v>1300</v>
      </c>
      <c r="F175" s="93">
        <f t="shared" si="6"/>
        <v>172.53965093901385</v>
      </c>
      <c r="G175" s="102"/>
      <c r="H175" s="93">
        <f t="shared" si="7"/>
        <v>0</v>
      </c>
      <c r="I175" s="102">
        <v>1506.9</v>
      </c>
      <c r="J175" s="93">
        <f t="shared" si="8"/>
        <v>200</v>
      </c>
      <c r="K175" s="93"/>
      <c r="L175" s="93"/>
      <c r="M175" s="93"/>
      <c r="N175" s="93"/>
    </row>
    <row r="176" spans="1:14" ht="27" customHeight="1">
      <c r="A176" s="100"/>
      <c r="B176" s="100">
        <v>3222</v>
      </c>
      <c r="C176" s="100" t="s">
        <v>58</v>
      </c>
      <c r="D176" s="101">
        <v>53082</v>
      </c>
      <c r="E176" s="99">
        <v>1432</v>
      </c>
      <c r="F176" s="93">
        <f t="shared" si="6"/>
        <v>190.0590616497445</v>
      </c>
      <c r="G176" s="102"/>
      <c r="H176" s="93">
        <f t="shared" si="7"/>
        <v>0</v>
      </c>
      <c r="I176" s="102">
        <v>1506.9</v>
      </c>
      <c r="J176" s="93">
        <f t="shared" si="8"/>
        <v>200</v>
      </c>
      <c r="K176" s="93"/>
      <c r="L176" s="93"/>
      <c r="M176" s="93"/>
      <c r="N176" s="93"/>
    </row>
    <row r="177" spans="1:14" s="125" customFormat="1" ht="27" customHeight="1">
      <c r="A177" s="96"/>
      <c r="B177" s="95" t="s">
        <v>10</v>
      </c>
      <c r="C177" s="95" t="s">
        <v>11</v>
      </c>
      <c r="D177" s="97"/>
      <c r="E177" s="98">
        <v>47106</v>
      </c>
      <c r="F177" s="93">
        <f t="shared" si="6"/>
        <v>6252.040613179374</v>
      </c>
      <c r="G177" s="103">
        <v>50000</v>
      </c>
      <c r="H177" s="93">
        <f t="shared" si="7"/>
        <v>6636.140420731303</v>
      </c>
      <c r="I177" s="103">
        <v>49998.95</v>
      </c>
      <c r="J177" s="137">
        <f t="shared" si="8"/>
        <v>6636.001061782466</v>
      </c>
      <c r="K177" s="137"/>
      <c r="L177" s="93"/>
      <c r="M177" s="137"/>
      <c r="N177" s="93"/>
    </row>
    <row r="178" spans="1:14" ht="27" customHeight="1">
      <c r="A178" s="100"/>
      <c r="B178" s="100" t="s">
        <v>17</v>
      </c>
      <c r="C178" s="100" t="s">
        <v>30</v>
      </c>
      <c r="D178" s="101">
        <v>53082</v>
      </c>
      <c r="E178" s="99">
        <v>47106</v>
      </c>
      <c r="F178" s="93">
        <f t="shared" si="6"/>
        <v>6252.040613179374</v>
      </c>
      <c r="G178" s="102"/>
      <c r="H178" s="93">
        <f t="shared" si="7"/>
        <v>0</v>
      </c>
      <c r="I178" s="102">
        <v>49998.95</v>
      </c>
      <c r="J178" s="93">
        <f t="shared" si="8"/>
        <v>6636.001061782466</v>
      </c>
      <c r="K178" s="93"/>
      <c r="L178" s="93"/>
      <c r="M178" s="93"/>
      <c r="N178" s="93"/>
    </row>
    <row r="179" spans="1:14" s="125" customFormat="1" ht="27" customHeight="1">
      <c r="A179" s="95"/>
      <c r="B179" s="95">
        <v>37</v>
      </c>
      <c r="C179" s="95" t="s">
        <v>165</v>
      </c>
      <c r="D179" s="123"/>
      <c r="E179" s="98">
        <v>82651</v>
      </c>
      <c r="F179" s="93">
        <f t="shared" si="6"/>
        <v>10969.672838277258</v>
      </c>
      <c r="G179" s="103">
        <v>100000</v>
      </c>
      <c r="H179" s="93">
        <f t="shared" si="7"/>
        <v>13272.280841462605</v>
      </c>
      <c r="I179" s="103">
        <v>94181.25</v>
      </c>
      <c r="J179" s="137">
        <f t="shared" si="8"/>
        <v>12500</v>
      </c>
      <c r="K179" s="137">
        <v>94181.25</v>
      </c>
      <c r="L179" s="93">
        <f>K179/7.5345</f>
        <v>12500</v>
      </c>
      <c r="M179" s="137">
        <v>94181.25</v>
      </c>
      <c r="N179" s="93">
        <f>M179/7.5345</f>
        <v>12500</v>
      </c>
    </row>
    <row r="180" spans="1:14" s="125" customFormat="1" ht="27" customHeight="1">
      <c r="A180" s="95"/>
      <c r="B180" s="95">
        <v>372</v>
      </c>
      <c r="C180" s="95" t="s">
        <v>13</v>
      </c>
      <c r="D180" s="123"/>
      <c r="E180" s="98">
        <v>82651</v>
      </c>
      <c r="F180" s="93">
        <f t="shared" si="6"/>
        <v>10969.672838277258</v>
      </c>
      <c r="G180" s="103">
        <v>100000</v>
      </c>
      <c r="H180" s="93">
        <f t="shared" si="7"/>
        <v>13272.280841462605</v>
      </c>
      <c r="I180" s="103">
        <v>94181.25</v>
      </c>
      <c r="J180" s="137">
        <f t="shared" si="8"/>
        <v>12500</v>
      </c>
      <c r="K180" s="137"/>
      <c r="L180" s="93"/>
      <c r="M180" s="137"/>
      <c r="N180" s="93"/>
    </row>
    <row r="181" spans="1:14" ht="27" customHeight="1">
      <c r="A181" s="100"/>
      <c r="B181" s="100">
        <v>3722</v>
      </c>
      <c r="C181" s="100" t="s">
        <v>310</v>
      </c>
      <c r="D181" s="101">
        <v>53082</v>
      </c>
      <c r="E181" s="99">
        <v>82651</v>
      </c>
      <c r="F181" s="93">
        <f t="shared" si="6"/>
        <v>10969.672838277258</v>
      </c>
      <c r="G181" s="102">
        <v>0</v>
      </c>
      <c r="H181" s="93">
        <f t="shared" si="7"/>
        <v>0</v>
      </c>
      <c r="I181" s="102">
        <v>94181.25</v>
      </c>
      <c r="J181" s="93">
        <f t="shared" si="8"/>
        <v>12500</v>
      </c>
      <c r="K181" s="93"/>
      <c r="L181" s="93"/>
      <c r="M181" s="93"/>
      <c r="N181" s="93"/>
    </row>
    <row r="182" spans="1:14" s="125" customFormat="1" ht="27" customHeight="1">
      <c r="A182" s="95" t="s">
        <v>311</v>
      </c>
      <c r="B182" s="95" t="s">
        <v>3</v>
      </c>
      <c r="C182" s="95" t="s">
        <v>324</v>
      </c>
      <c r="D182" s="123"/>
      <c r="E182" s="98">
        <v>0</v>
      </c>
      <c r="F182" s="93">
        <f t="shared" si="6"/>
        <v>0</v>
      </c>
      <c r="G182" s="103">
        <v>1500</v>
      </c>
      <c r="H182" s="93">
        <f t="shared" si="7"/>
        <v>199.08421262193906</v>
      </c>
      <c r="I182" s="103">
        <v>1506.9</v>
      </c>
      <c r="J182" s="137">
        <f t="shared" si="8"/>
        <v>200</v>
      </c>
      <c r="K182" s="137">
        <v>1506.9</v>
      </c>
      <c r="L182" s="93">
        <f>K182/7.5345</f>
        <v>200</v>
      </c>
      <c r="M182" s="137">
        <v>1506.9</v>
      </c>
      <c r="N182" s="93">
        <f>M182/7.5345</f>
        <v>200</v>
      </c>
    </row>
    <row r="183" spans="1:14" s="125" customFormat="1" ht="27" customHeight="1">
      <c r="A183" s="95"/>
      <c r="B183" s="95">
        <v>3</v>
      </c>
      <c r="C183" s="95" t="s">
        <v>163</v>
      </c>
      <c r="D183" s="123"/>
      <c r="E183" s="98">
        <v>0</v>
      </c>
      <c r="F183" s="93">
        <f t="shared" si="6"/>
        <v>0</v>
      </c>
      <c r="G183" s="103">
        <v>1500</v>
      </c>
      <c r="H183" s="93">
        <f t="shared" si="7"/>
        <v>199.08421262193906</v>
      </c>
      <c r="I183" s="103">
        <v>1506.9</v>
      </c>
      <c r="J183" s="137">
        <f t="shared" si="8"/>
        <v>200</v>
      </c>
      <c r="K183" s="137">
        <v>1506.9</v>
      </c>
      <c r="L183" s="93">
        <f>K183/7.5345</f>
        <v>200</v>
      </c>
      <c r="M183" s="137">
        <v>1506.9</v>
      </c>
      <c r="N183" s="93">
        <f>M183/7.5345</f>
        <v>200</v>
      </c>
    </row>
    <row r="184" spans="1:14" s="125" customFormat="1" ht="27" customHeight="1">
      <c r="A184" s="95"/>
      <c r="B184" s="95">
        <v>32</v>
      </c>
      <c r="C184" s="95" t="s">
        <v>162</v>
      </c>
      <c r="D184" s="123"/>
      <c r="E184" s="98">
        <v>0</v>
      </c>
      <c r="F184" s="93">
        <f t="shared" si="6"/>
        <v>0</v>
      </c>
      <c r="G184" s="103">
        <v>1500</v>
      </c>
      <c r="H184" s="93">
        <f t="shared" si="7"/>
        <v>199.08421262193906</v>
      </c>
      <c r="I184" s="103">
        <v>1506.9</v>
      </c>
      <c r="J184" s="137">
        <f t="shared" si="8"/>
        <v>200</v>
      </c>
      <c r="K184" s="137">
        <v>1506.9</v>
      </c>
      <c r="L184" s="93">
        <f>K184/7.5345</f>
        <v>200</v>
      </c>
      <c r="M184" s="137">
        <v>1506.9</v>
      </c>
      <c r="N184" s="93">
        <f>M184/7.5345</f>
        <v>200</v>
      </c>
    </row>
    <row r="185" spans="1:14" s="125" customFormat="1" ht="27" customHeight="1">
      <c r="A185" s="95"/>
      <c r="B185" s="95">
        <v>329</v>
      </c>
      <c r="C185" s="95" t="s">
        <v>11</v>
      </c>
      <c r="D185" s="123"/>
      <c r="E185" s="98">
        <v>0</v>
      </c>
      <c r="F185" s="93">
        <f t="shared" si="6"/>
        <v>0</v>
      </c>
      <c r="G185" s="103">
        <v>1500</v>
      </c>
      <c r="H185" s="93">
        <f t="shared" si="7"/>
        <v>199.08421262193906</v>
      </c>
      <c r="I185" s="103">
        <v>1506.9</v>
      </c>
      <c r="J185" s="137">
        <f t="shared" si="8"/>
        <v>200</v>
      </c>
      <c r="K185" s="137"/>
      <c r="L185" s="93"/>
      <c r="M185" s="137"/>
      <c r="N185" s="93"/>
    </row>
    <row r="186" spans="1:14" ht="27" customHeight="1">
      <c r="A186" s="100"/>
      <c r="B186" s="100">
        <v>3299</v>
      </c>
      <c r="C186" s="100" t="s">
        <v>11</v>
      </c>
      <c r="D186" s="101">
        <v>47300</v>
      </c>
      <c r="E186" s="99">
        <v>0</v>
      </c>
      <c r="F186" s="93">
        <f t="shared" si="6"/>
        <v>0</v>
      </c>
      <c r="G186" s="102"/>
      <c r="H186" s="93">
        <f t="shared" si="7"/>
        <v>0</v>
      </c>
      <c r="I186" s="102">
        <v>1506.9</v>
      </c>
      <c r="J186" s="93">
        <f t="shared" si="8"/>
        <v>200</v>
      </c>
      <c r="K186" s="93"/>
      <c r="L186" s="93"/>
      <c r="M186" s="93"/>
      <c r="N186" s="93"/>
    </row>
    <row r="187" spans="1:14" s="125" customFormat="1" ht="27" customHeight="1">
      <c r="A187" s="95" t="s">
        <v>312</v>
      </c>
      <c r="B187" s="95" t="s">
        <v>3</v>
      </c>
      <c r="C187" s="95" t="s">
        <v>325</v>
      </c>
      <c r="D187" s="123"/>
      <c r="E187" s="98">
        <v>4471</v>
      </c>
      <c r="F187" s="93">
        <f t="shared" si="6"/>
        <v>593.4036764217931</v>
      </c>
      <c r="G187" s="103">
        <v>10529</v>
      </c>
      <c r="H187" s="93">
        <f t="shared" si="7"/>
        <v>1397.4384497975977</v>
      </c>
      <c r="I187" s="103">
        <v>3239.84</v>
      </c>
      <c r="J187" s="137">
        <f t="shared" si="8"/>
        <v>430.0006636140421</v>
      </c>
      <c r="K187" s="137">
        <v>0</v>
      </c>
      <c r="L187" s="93">
        <v>0</v>
      </c>
      <c r="M187" s="137">
        <v>0</v>
      </c>
      <c r="N187" s="93"/>
    </row>
    <row r="188" spans="1:14" s="125" customFormat="1" ht="27" customHeight="1">
      <c r="A188" s="95"/>
      <c r="B188" s="95">
        <v>3</v>
      </c>
      <c r="C188" s="95" t="s">
        <v>163</v>
      </c>
      <c r="D188" s="123"/>
      <c r="E188" s="98">
        <v>4471</v>
      </c>
      <c r="F188" s="93">
        <f t="shared" si="6"/>
        <v>593.4036764217931</v>
      </c>
      <c r="G188" s="103">
        <v>10529</v>
      </c>
      <c r="H188" s="93">
        <f t="shared" si="7"/>
        <v>1397.4384497975977</v>
      </c>
      <c r="I188" s="103">
        <f>SUM(I189)</f>
        <v>3239.84</v>
      </c>
      <c r="J188" s="137">
        <f t="shared" si="8"/>
        <v>430.0006636140421</v>
      </c>
      <c r="K188" s="137">
        <v>0</v>
      </c>
      <c r="L188" s="93">
        <v>0</v>
      </c>
      <c r="M188" s="137">
        <v>0</v>
      </c>
      <c r="N188" s="93"/>
    </row>
    <row r="189" spans="1:14" s="125" customFormat="1" ht="27" customHeight="1">
      <c r="A189" s="95"/>
      <c r="B189" s="95">
        <v>32</v>
      </c>
      <c r="C189" s="95" t="s">
        <v>162</v>
      </c>
      <c r="D189" s="123"/>
      <c r="E189" s="98">
        <f>SUM(E190,E193,E196)</f>
        <v>4471</v>
      </c>
      <c r="F189" s="93">
        <f t="shared" si="6"/>
        <v>593.4036764217931</v>
      </c>
      <c r="G189" s="103">
        <v>10529</v>
      </c>
      <c r="H189" s="93">
        <f t="shared" si="7"/>
        <v>1397.4384497975977</v>
      </c>
      <c r="I189" s="103">
        <f>SUM(I190,I193,I196)</f>
        <v>3239.84</v>
      </c>
      <c r="J189" s="137">
        <f t="shared" si="8"/>
        <v>430.0006636140421</v>
      </c>
      <c r="K189" s="137">
        <v>0</v>
      </c>
      <c r="L189" s="93">
        <v>0</v>
      </c>
      <c r="M189" s="137">
        <v>0</v>
      </c>
      <c r="N189" s="93">
        <v>0</v>
      </c>
    </row>
    <row r="190" spans="1:14" s="125" customFormat="1" ht="27" customHeight="1">
      <c r="A190" s="95"/>
      <c r="B190" s="95">
        <v>322</v>
      </c>
      <c r="C190" s="95" t="s">
        <v>313</v>
      </c>
      <c r="D190" s="123"/>
      <c r="E190" s="98">
        <v>1174</v>
      </c>
      <c r="F190" s="93">
        <f t="shared" si="6"/>
        <v>155.816577078771</v>
      </c>
      <c r="G190" s="103">
        <v>1000</v>
      </c>
      <c r="H190" s="93">
        <f t="shared" si="7"/>
        <v>132.72280841462606</v>
      </c>
      <c r="I190" s="103">
        <f>SUM(I191:I192)</f>
        <v>2509</v>
      </c>
      <c r="J190" s="137">
        <f t="shared" si="8"/>
        <v>333.00152631229673</v>
      </c>
      <c r="K190" s="137"/>
      <c r="L190" s="93"/>
      <c r="M190" s="137"/>
      <c r="N190" s="93"/>
    </row>
    <row r="191" spans="1:14" ht="27" customHeight="1">
      <c r="A191" s="100"/>
      <c r="B191" s="100">
        <v>3221</v>
      </c>
      <c r="C191" s="100" t="s">
        <v>47</v>
      </c>
      <c r="D191" s="101">
        <v>53082</v>
      </c>
      <c r="E191" s="99">
        <v>905</v>
      </c>
      <c r="F191" s="93">
        <f t="shared" si="6"/>
        <v>120.11414161523658</v>
      </c>
      <c r="G191" s="103"/>
      <c r="H191" s="93">
        <f t="shared" si="7"/>
        <v>0</v>
      </c>
      <c r="I191" s="102">
        <v>504.82</v>
      </c>
      <c r="J191" s="93">
        <f t="shared" si="8"/>
        <v>67.00112814387153</v>
      </c>
      <c r="K191" s="93"/>
      <c r="L191" s="93"/>
      <c r="M191" s="93"/>
      <c r="N191" s="93"/>
    </row>
    <row r="192" spans="1:14" ht="27" customHeight="1">
      <c r="A192" s="100"/>
      <c r="B192" s="100">
        <v>3225</v>
      </c>
      <c r="C192" s="100" t="s">
        <v>51</v>
      </c>
      <c r="D192" s="101">
        <v>53082</v>
      </c>
      <c r="E192" s="99">
        <v>269</v>
      </c>
      <c r="F192" s="93">
        <f t="shared" si="6"/>
        <v>35.70243546353441</v>
      </c>
      <c r="G192" s="103"/>
      <c r="H192" s="93">
        <f t="shared" si="7"/>
        <v>0</v>
      </c>
      <c r="I192" s="102">
        <v>2004.18</v>
      </c>
      <c r="J192" s="93">
        <f t="shared" si="8"/>
        <v>266.00039816842525</v>
      </c>
      <c r="K192" s="93"/>
      <c r="L192" s="93"/>
      <c r="M192" s="93"/>
      <c r="N192" s="93"/>
    </row>
    <row r="193" spans="1:14" s="125" customFormat="1" ht="27" customHeight="1">
      <c r="A193" s="95"/>
      <c r="B193" s="95">
        <v>323</v>
      </c>
      <c r="C193" s="95" t="s">
        <v>15</v>
      </c>
      <c r="D193" s="123"/>
      <c r="E193" s="98">
        <v>2695</v>
      </c>
      <c r="F193" s="93">
        <f t="shared" si="6"/>
        <v>357.6879686774172</v>
      </c>
      <c r="G193" s="103">
        <v>300</v>
      </c>
      <c r="H193" s="93">
        <f t="shared" si="7"/>
        <v>39.816842524387816</v>
      </c>
      <c r="I193" s="103">
        <v>52.75</v>
      </c>
      <c r="J193" s="137">
        <f t="shared" si="8"/>
        <v>7.001128143871524</v>
      </c>
      <c r="K193" s="137"/>
      <c r="L193" s="93"/>
      <c r="M193" s="137"/>
      <c r="N193" s="93"/>
    </row>
    <row r="194" spans="1:14" ht="27" customHeight="1">
      <c r="A194" s="100"/>
      <c r="B194" s="100">
        <v>3231</v>
      </c>
      <c r="C194" s="100" t="s">
        <v>53</v>
      </c>
      <c r="D194" s="101">
        <v>53082</v>
      </c>
      <c r="E194" s="99">
        <v>38</v>
      </c>
      <c r="F194" s="93">
        <f t="shared" si="6"/>
        <v>5.04346671975579</v>
      </c>
      <c r="G194" s="103"/>
      <c r="H194" s="93">
        <f t="shared" si="7"/>
        <v>0</v>
      </c>
      <c r="I194" s="103">
        <v>52.75</v>
      </c>
      <c r="J194" s="93">
        <f t="shared" si="8"/>
        <v>7.001128143871524</v>
      </c>
      <c r="K194" s="93"/>
      <c r="L194" s="93"/>
      <c r="M194" s="93"/>
      <c r="N194" s="93"/>
    </row>
    <row r="195" spans="1:14" ht="27" customHeight="1">
      <c r="A195" s="100"/>
      <c r="B195" s="100">
        <v>3239</v>
      </c>
      <c r="C195" s="100" t="s">
        <v>21</v>
      </c>
      <c r="D195" s="101">
        <v>53082</v>
      </c>
      <c r="E195" s="99">
        <v>2657</v>
      </c>
      <c r="F195" s="93">
        <f t="shared" si="6"/>
        <v>352.6445019576614</v>
      </c>
      <c r="G195" s="103"/>
      <c r="H195" s="93">
        <f t="shared" si="7"/>
        <v>0</v>
      </c>
      <c r="I195" s="102">
        <v>0</v>
      </c>
      <c r="J195" s="93">
        <f t="shared" si="8"/>
        <v>0</v>
      </c>
      <c r="K195" s="93"/>
      <c r="L195" s="93"/>
      <c r="M195" s="93"/>
      <c r="N195" s="93"/>
    </row>
    <row r="196" spans="1:14" s="125" customFormat="1" ht="27" customHeight="1">
      <c r="A196" s="95"/>
      <c r="B196" s="95">
        <v>329</v>
      </c>
      <c r="C196" s="95" t="s">
        <v>11</v>
      </c>
      <c r="D196" s="123"/>
      <c r="E196" s="98">
        <v>602</v>
      </c>
      <c r="F196" s="93">
        <f t="shared" si="6"/>
        <v>79.89913066560489</v>
      </c>
      <c r="G196" s="103">
        <v>9229</v>
      </c>
      <c r="H196" s="93">
        <f t="shared" si="7"/>
        <v>1224.8987988585839</v>
      </c>
      <c r="I196" s="103">
        <v>678.09</v>
      </c>
      <c r="J196" s="137">
        <f t="shared" si="8"/>
        <v>89.99800915787378</v>
      </c>
      <c r="K196" s="137"/>
      <c r="L196" s="93"/>
      <c r="M196" s="137"/>
      <c r="N196" s="93"/>
    </row>
    <row r="197" spans="1:14" ht="27" customHeight="1">
      <c r="A197" s="100"/>
      <c r="B197" s="100">
        <v>3299</v>
      </c>
      <c r="C197" s="100" t="s">
        <v>11</v>
      </c>
      <c r="D197" s="101">
        <v>53082</v>
      </c>
      <c r="E197" s="99">
        <v>602</v>
      </c>
      <c r="F197" s="93">
        <f aca="true" t="shared" si="10" ref="F197:F260">E197/7.5345</f>
        <v>79.89913066560489</v>
      </c>
      <c r="G197" s="103"/>
      <c r="H197" s="93">
        <f aca="true" t="shared" si="11" ref="H197:H260">G197/7.5345</f>
        <v>0</v>
      </c>
      <c r="I197" s="102">
        <v>678.09</v>
      </c>
      <c r="J197" s="93">
        <f aca="true" t="shared" si="12" ref="J197:J260">I197/7.5345</f>
        <v>89.99800915787378</v>
      </c>
      <c r="K197" s="93"/>
      <c r="L197" s="93"/>
      <c r="M197" s="93"/>
      <c r="N197" s="93"/>
    </row>
    <row r="198" spans="1:14" ht="27" customHeight="1">
      <c r="A198" s="95" t="s">
        <v>260</v>
      </c>
      <c r="B198" s="96" t="s">
        <v>3</v>
      </c>
      <c r="C198" s="95" t="s">
        <v>261</v>
      </c>
      <c r="D198" s="97"/>
      <c r="E198" s="98">
        <v>0</v>
      </c>
      <c r="F198" s="93">
        <f t="shared" si="10"/>
        <v>0</v>
      </c>
      <c r="G198" s="98">
        <v>7000</v>
      </c>
      <c r="H198" s="93">
        <f t="shared" si="11"/>
        <v>929.0596589023824</v>
      </c>
      <c r="I198" s="98">
        <f>SUM(I199)</f>
        <v>7007.09</v>
      </c>
      <c r="J198" s="137">
        <f t="shared" si="12"/>
        <v>930.0006636140421</v>
      </c>
      <c r="K198" s="137">
        <v>7007.09</v>
      </c>
      <c r="L198" s="93">
        <f>K198/7.5345</f>
        <v>930.0006636140421</v>
      </c>
      <c r="M198" s="137">
        <v>7007.09</v>
      </c>
      <c r="N198" s="93">
        <f>M198/7.5345</f>
        <v>930.0006636140421</v>
      </c>
    </row>
    <row r="199" spans="1:14" ht="27" customHeight="1">
      <c r="A199" s="96"/>
      <c r="B199" s="95">
        <v>3</v>
      </c>
      <c r="C199" s="95" t="s">
        <v>163</v>
      </c>
      <c r="D199" s="97"/>
      <c r="E199" s="98">
        <v>0</v>
      </c>
      <c r="F199" s="93">
        <f t="shared" si="10"/>
        <v>0</v>
      </c>
      <c r="G199" s="98">
        <v>7000</v>
      </c>
      <c r="H199" s="93">
        <f t="shared" si="11"/>
        <v>929.0596589023824</v>
      </c>
      <c r="I199" s="98">
        <f>SUM(I200)</f>
        <v>7007.09</v>
      </c>
      <c r="J199" s="137">
        <f t="shared" si="12"/>
        <v>930.0006636140421</v>
      </c>
      <c r="K199" s="137">
        <v>7007.09</v>
      </c>
      <c r="L199" s="93">
        <f>K199/7.5345</f>
        <v>930.0006636140421</v>
      </c>
      <c r="M199" s="137">
        <v>7007.09</v>
      </c>
      <c r="N199" s="93">
        <f>M199/7.5345</f>
        <v>930.0006636140421</v>
      </c>
    </row>
    <row r="200" spans="1:14" ht="27" customHeight="1">
      <c r="A200" s="96"/>
      <c r="B200" s="95">
        <v>32</v>
      </c>
      <c r="C200" s="95" t="s">
        <v>162</v>
      </c>
      <c r="D200" s="97"/>
      <c r="E200" s="98">
        <v>0</v>
      </c>
      <c r="F200" s="93">
        <f t="shared" si="10"/>
        <v>0</v>
      </c>
      <c r="G200" s="98">
        <v>7000</v>
      </c>
      <c r="H200" s="93">
        <f t="shared" si="11"/>
        <v>929.0596589023824</v>
      </c>
      <c r="I200" s="98">
        <f>SUM(I201,I203,I206,I208)</f>
        <v>7007.09</v>
      </c>
      <c r="J200" s="137">
        <f t="shared" si="12"/>
        <v>930.0006636140421</v>
      </c>
      <c r="K200" s="137">
        <v>7007.09</v>
      </c>
      <c r="L200" s="93">
        <f>K200/7.5345</f>
        <v>930.0006636140421</v>
      </c>
      <c r="M200" s="137">
        <v>7007.09</v>
      </c>
      <c r="N200" s="93">
        <f>M200/7.5345</f>
        <v>930.0006636140421</v>
      </c>
    </row>
    <row r="201" spans="1:14" ht="27" customHeight="1">
      <c r="A201" s="96"/>
      <c r="B201" s="95">
        <v>321</v>
      </c>
      <c r="C201" s="95" t="s">
        <v>6</v>
      </c>
      <c r="D201" s="97"/>
      <c r="E201" s="98">
        <v>0</v>
      </c>
      <c r="F201" s="93">
        <f t="shared" si="10"/>
        <v>0</v>
      </c>
      <c r="G201" s="98">
        <v>0</v>
      </c>
      <c r="H201" s="93">
        <f t="shared" si="11"/>
        <v>0</v>
      </c>
      <c r="I201" s="98">
        <v>0</v>
      </c>
      <c r="J201" s="137">
        <f t="shared" si="12"/>
        <v>0</v>
      </c>
      <c r="K201" s="137"/>
      <c r="L201" s="93"/>
      <c r="M201" s="137"/>
      <c r="N201" s="93"/>
    </row>
    <row r="202" spans="1:14" ht="27" customHeight="1">
      <c r="A202" s="126"/>
      <c r="B202" s="100">
        <v>3211</v>
      </c>
      <c r="C202" s="100" t="s">
        <v>9</v>
      </c>
      <c r="D202" s="101">
        <v>11001</v>
      </c>
      <c r="E202" s="99"/>
      <c r="F202" s="93">
        <f t="shared" si="10"/>
        <v>0</v>
      </c>
      <c r="G202" s="99"/>
      <c r="H202" s="93">
        <f t="shared" si="11"/>
        <v>0</v>
      </c>
      <c r="I202" s="99">
        <v>0</v>
      </c>
      <c r="J202" s="93">
        <f t="shared" si="12"/>
        <v>0</v>
      </c>
      <c r="K202" s="93"/>
      <c r="L202" s="93"/>
      <c r="M202" s="93"/>
      <c r="N202" s="93"/>
    </row>
    <row r="203" spans="1:14" s="125" customFormat="1" ht="27" customHeight="1">
      <c r="A203" s="96"/>
      <c r="B203" s="95" t="s">
        <v>37</v>
      </c>
      <c r="C203" s="95" t="s">
        <v>38</v>
      </c>
      <c r="D203" s="97"/>
      <c r="E203" s="98">
        <v>0</v>
      </c>
      <c r="F203" s="93">
        <f t="shared" si="10"/>
        <v>0</v>
      </c>
      <c r="G203" s="103">
        <v>1100</v>
      </c>
      <c r="H203" s="93">
        <f t="shared" si="11"/>
        <v>145.99508925608865</v>
      </c>
      <c r="I203" s="103">
        <f>SUM(I204:I205)</f>
        <v>1454.15</v>
      </c>
      <c r="J203" s="137">
        <f t="shared" si="12"/>
        <v>192.9988718561285</v>
      </c>
      <c r="K203" s="137"/>
      <c r="L203" s="93"/>
      <c r="M203" s="137"/>
      <c r="N203" s="93"/>
    </row>
    <row r="204" spans="1:14" ht="27" customHeight="1">
      <c r="A204" s="100"/>
      <c r="B204" s="100" t="s">
        <v>46</v>
      </c>
      <c r="C204" s="100" t="s">
        <v>47</v>
      </c>
      <c r="D204" s="101">
        <v>11001</v>
      </c>
      <c r="E204" s="98"/>
      <c r="F204" s="93">
        <f t="shared" si="10"/>
        <v>0</v>
      </c>
      <c r="G204" s="102"/>
      <c r="H204" s="93">
        <f t="shared" si="11"/>
        <v>0</v>
      </c>
      <c r="I204" s="102">
        <v>1250.71</v>
      </c>
      <c r="J204" s="93">
        <f t="shared" si="12"/>
        <v>165.99774371225695</v>
      </c>
      <c r="K204" s="93"/>
      <c r="L204" s="93"/>
      <c r="M204" s="93"/>
      <c r="N204" s="93"/>
    </row>
    <row r="205" spans="1:14" ht="27" customHeight="1">
      <c r="A205" s="100"/>
      <c r="B205" s="100">
        <v>3225</v>
      </c>
      <c r="C205" s="100" t="s">
        <v>51</v>
      </c>
      <c r="D205" s="101">
        <v>11001</v>
      </c>
      <c r="E205" s="98"/>
      <c r="F205" s="93">
        <f t="shared" si="10"/>
        <v>0</v>
      </c>
      <c r="G205" s="102"/>
      <c r="H205" s="93">
        <f t="shared" si="11"/>
        <v>0</v>
      </c>
      <c r="I205" s="102">
        <v>203.44</v>
      </c>
      <c r="J205" s="93">
        <f t="shared" si="12"/>
        <v>27.001128143871522</v>
      </c>
      <c r="K205" s="93"/>
      <c r="L205" s="93"/>
      <c r="M205" s="93"/>
      <c r="N205" s="93"/>
    </row>
    <row r="206" spans="1:14" s="125" customFormat="1" ht="27" customHeight="1">
      <c r="A206" s="96"/>
      <c r="B206" s="95">
        <v>323</v>
      </c>
      <c r="C206" s="95" t="s">
        <v>15</v>
      </c>
      <c r="D206" s="97"/>
      <c r="E206" s="98">
        <v>0</v>
      </c>
      <c r="F206" s="93">
        <f t="shared" si="10"/>
        <v>0</v>
      </c>
      <c r="G206" s="103">
        <v>900</v>
      </c>
      <c r="H206" s="93">
        <f t="shared" si="11"/>
        <v>119.45052757316344</v>
      </c>
      <c r="I206" s="103">
        <v>504.82</v>
      </c>
      <c r="J206" s="137">
        <f t="shared" si="12"/>
        <v>67.00112814387153</v>
      </c>
      <c r="K206" s="137"/>
      <c r="L206" s="93"/>
      <c r="M206" s="137"/>
      <c r="N206" s="93"/>
    </row>
    <row r="207" spans="1:14" ht="27" customHeight="1">
      <c r="A207" s="126"/>
      <c r="B207" s="100">
        <v>3239</v>
      </c>
      <c r="C207" s="100" t="s">
        <v>21</v>
      </c>
      <c r="D207" s="101">
        <v>11001</v>
      </c>
      <c r="E207" s="99">
        <v>0</v>
      </c>
      <c r="F207" s="93">
        <f t="shared" si="10"/>
        <v>0</v>
      </c>
      <c r="G207" s="102"/>
      <c r="H207" s="93">
        <f t="shared" si="11"/>
        <v>0</v>
      </c>
      <c r="I207" s="102">
        <v>504.82</v>
      </c>
      <c r="J207" s="93">
        <f t="shared" si="12"/>
        <v>67.00112814387153</v>
      </c>
      <c r="K207" s="93"/>
      <c r="L207" s="93"/>
      <c r="M207" s="93"/>
      <c r="N207" s="93"/>
    </row>
    <row r="208" spans="1:14" s="125" customFormat="1" ht="27" customHeight="1">
      <c r="A208" s="96"/>
      <c r="B208" s="95" t="s">
        <v>10</v>
      </c>
      <c r="C208" s="95" t="s">
        <v>11</v>
      </c>
      <c r="D208" s="97"/>
      <c r="E208" s="98">
        <v>0</v>
      </c>
      <c r="F208" s="93">
        <f t="shared" si="10"/>
        <v>0</v>
      </c>
      <c r="G208" s="103">
        <v>5000</v>
      </c>
      <c r="H208" s="93">
        <f t="shared" si="11"/>
        <v>663.6140420731302</v>
      </c>
      <c r="I208" s="103">
        <v>5048.12</v>
      </c>
      <c r="J208" s="137">
        <f t="shared" si="12"/>
        <v>670.000663614042</v>
      </c>
      <c r="K208" s="137"/>
      <c r="L208" s="93"/>
      <c r="M208" s="137"/>
      <c r="N208" s="93"/>
    </row>
    <row r="209" spans="1:14" ht="27" customHeight="1">
      <c r="A209" s="100"/>
      <c r="B209" s="100" t="s">
        <v>17</v>
      </c>
      <c r="C209" s="100" t="s">
        <v>30</v>
      </c>
      <c r="D209" s="101">
        <v>11001</v>
      </c>
      <c r="E209" s="99">
        <v>0</v>
      </c>
      <c r="F209" s="93">
        <f t="shared" si="10"/>
        <v>0</v>
      </c>
      <c r="G209" s="102"/>
      <c r="H209" s="93">
        <f t="shared" si="11"/>
        <v>0</v>
      </c>
      <c r="I209" s="102">
        <v>5048.12</v>
      </c>
      <c r="J209" s="93">
        <f t="shared" si="12"/>
        <v>670.000663614042</v>
      </c>
      <c r="K209" s="93"/>
      <c r="L209" s="93"/>
      <c r="M209" s="93"/>
      <c r="N209" s="93"/>
    </row>
    <row r="210" spans="1:14" ht="27" customHeight="1">
      <c r="A210" s="132">
        <v>2302</v>
      </c>
      <c r="B210" s="133" t="s">
        <v>2</v>
      </c>
      <c r="C210" s="132" t="s">
        <v>263</v>
      </c>
      <c r="D210" s="133"/>
      <c r="E210" s="134">
        <v>108</v>
      </c>
      <c r="F210" s="134">
        <f t="shared" si="10"/>
        <v>14.334063308779612</v>
      </c>
      <c r="G210" s="134">
        <v>5550</v>
      </c>
      <c r="H210" s="134">
        <f t="shared" si="11"/>
        <v>736.6115867011746</v>
      </c>
      <c r="I210" s="134">
        <f>SUM(I211,I223)</f>
        <v>16153.97</v>
      </c>
      <c r="J210" s="134">
        <f t="shared" si="12"/>
        <v>2144.0002654456166</v>
      </c>
      <c r="K210" s="134">
        <f>SUM(K211,K223)</f>
        <v>150.69</v>
      </c>
      <c r="L210" s="138">
        <f>K210/7.5345</f>
        <v>20</v>
      </c>
      <c r="M210" s="134">
        <v>150.69</v>
      </c>
      <c r="N210" s="138">
        <f>M210/7.5345</f>
        <v>20</v>
      </c>
    </row>
    <row r="211" spans="1:14" ht="27" customHeight="1">
      <c r="A211" s="95" t="s">
        <v>293</v>
      </c>
      <c r="B211" s="96" t="s">
        <v>3</v>
      </c>
      <c r="C211" s="95" t="s">
        <v>294</v>
      </c>
      <c r="D211" s="97"/>
      <c r="E211" s="103">
        <v>0</v>
      </c>
      <c r="F211" s="93">
        <f t="shared" si="10"/>
        <v>0</v>
      </c>
      <c r="G211" s="103">
        <v>5400</v>
      </c>
      <c r="H211" s="93">
        <f t="shared" si="11"/>
        <v>716.7031654389807</v>
      </c>
      <c r="I211" s="103">
        <f>SUM(I212)</f>
        <v>16003.279999999999</v>
      </c>
      <c r="J211" s="137">
        <f t="shared" si="12"/>
        <v>2124.0002654456166</v>
      </c>
      <c r="K211" s="137">
        <v>0</v>
      </c>
      <c r="L211" s="93">
        <f>K211/7.5345</f>
        <v>0</v>
      </c>
      <c r="M211" s="137">
        <v>0</v>
      </c>
      <c r="N211" s="93">
        <f>M211/7.5345</f>
        <v>0</v>
      </c>
    </row>
    <row r="212" spans="1:14" ht="27" customHeight="1">
      <c r="A212" s="96"/>
      <c r="B212" s="95">
        <v>3</v>
      </c>
      <c r="C212" s="95" t="s">
        <v>163</v>
      </c>
      <c r="D212" s="97"/>
      <c r="E212" s="103">
        <v>0</v>
      </c>
      <c r="F212" s="93">
        <f t="shared" si="10"/>
        <v>0</v>
      </c>
      <c r="G212" s="103">
        <v>5400</v>
      </c>
      <c r="H212" s="93">
        <f t="shared" si="11"/>
        <v>716.7031654389807</v>
      </c>
      <c r="I212" s="103">
        <f>SUM(I213,I220)</f>
        <v>16003.279999999999</v>
      </c>
      <c r="J212" s="137">
        <f t="shared" si="12"/>
        <v>2124.0002654456166</v>
      </c>
      <c r="K212" s="137">
        <v>0</v>
      </c>
      <c r="L212" s="93">
        <f>K212/7.5345</f>
        <v>0</v>
      </c>
      <c r="M212" s="137">
        <v>0</v>
      </c>
      <c r="N212" s="93">
        <f>M212/7.5345</f>
        <v>0</v>
      </c>
    </row>
    <row r="213" spans="1:14" ht="27" customHeight="1">
      <c r="A213" s="96"/>
      <c r="B213" s="95">
        <v>31</v>
      </c>
      <c r="C213" s="95" t="s">
        <v>162</v>
      </c>
      <c r="D213" s="97"/>
      <c r="E213" s="103">
        <v>0</v>
      </c>
      <c r="F213" s="93">
        <f t="shared" si="10"/>
        <v>0</v>
      </c>
      <c r="G213" s="103">
        <v>4995</v>
      </c>
      <c r="H213" s="93">
        <f t="shared" si="11"/>
        <v>662.9504280310571</v>
      </c>
      <c r="I213" s="103">
        <f>SUM(I214,I216,I218)</f>
        <v>14978.599999999999</v>
      </c>
      <c r="J213" s="137">
        <f t="shared" si="12"/>
        <v>1988.0018581193176</v>
      </c>
      <c r="K213" s="137">
        <v>0</v>
      </c>
      <c r="L213" s="93">
        <f>K213/7.5345</f>
        <v>0</v>
      </c>
      <c r="M213" s="137">
        <v>0</v>
      </c>
      <c r="N213" s="93">
        <f>M213/7.5345</f>
        <v>0</v>
      </c>
    </row>
    <row r="214" spans="1:14" ht="27" customHeight="1">
      <c r="A214" s="96"/>
      <c r="B214" s="95">
        <v>311</v>
      </c>
      <c r="C214" s="95" t="s">
        <v>38</v>
      </c>
      <c r="D214" s="123"/>
      <c r="E214" s="103">
        <v>0</v>
      </c>
      <c r="F214" s="93">
        <f t="shared" si="10"/>
        <v>0</v>
      </c>
      <c r="G214" s="103">
        <v>3000</v>
      </c>
      <c r="H214" s="93">
        <f t="shared" si="11"/>
        <v>398.1684252438781</v>
      </c>
      <c r="I214" s="103">
        <v>12002.46</v>
      </c>
      <c r="J214" s="137">
        <f t="shared" si="12"/>
        <v>1593.0001990842125</v>
      </c>
      <c r="K214" s="137"/>
      <c r="L214" s="93"/>
      <c r="M214" s="137"/>
      <c r="N214" s="93"/>
    </row>
    <row r="215" spans="1:14" ht="27" customHeight="1">
      <c r="A215" s="126"/>
      <c r="B215" s="100">
        <v>3111</v>
      </c>
      <c r="C215" s="100" t="s">
        <v>238</v>
      </c>
      <c r="D215" s="101">
        <v>11001</v>
      </c>
      <c r="E215" s="102">
        <v>0</v>
      </c>
      <c r="F215" s="93">
        <f t="shared" si="10"/>
        <v>0</v>
      </c>
      <c r="G215" s="102"/>
      <c r="H215" s="93">
        <f t="shared" si="11"/>
        <v>0</v>
      </c>
      <c r="I215" s="102">
        <v>12002.46</v>
      </c>
      <c r="J215" s="93">
        <f t="shared" si="12"/>
        <v>1593.0001990842125</v>
      </c>
      <c r="K215" s="93"/>
      <c r="L215" s="93"/>
      <c r="M215" s="93"/>
      <c r="N215" s="93"/>
    </row>
    <row r="216" spans="1:14" ht="27" customHeight="1">
      <c r="A216" s="96"/>
      <c r="B216" s="95">
        <v>312</v>
      </c>
      <c r="C216" s="95" t="s">
        <v>240</v>
      </c>
      <c r="D216" s="123"/>
      <c r="E216" s="103">
        <v>0</v>
      </c>
      <c r="F216" s="93">
        <f t="shared" si="10"/>
        <v>0</v>
      </c>
      <c r="G216" s="103">
        <v>1500</v>
      </c>
      <c r="H216" s="93">
        <f t="shared" si="11"/>
        <v>199.08421262193906</v>
      </c>
      <c r="I216" s="103">
        <v>994.56</v>
      </c>
      <c r="J216" s="137">
        <f t="shared" si="12"/>
        <v>132.00079633685047</v>
      </c>
      <c r="K216" s="137"/>
      <c r="L216" s="93"/>
      <c r="M216" s="137"/>
      <c r="N216" s="93"/>
    </row>
    <row r="217" spans="1:14" ht="27" customHeight="1">
      <c r="A217" s="126"/>
      <c r="B217" s="100">
        <v>3121</v>
      </c>
      <c r="C217" s="100" t="s">
        <v>240</v>
      </c>
      <c r="D217" s="101">
        <v>11001</v>
      </c>
      <c r="E217" s="102">
        <v>0</v>
      </c>
      <c r="F217" s="93">
        <f t="shared" si="10"/>
        <v>0</v>
      </c>
      <c r="G217" s="102"/>
      <c r="H217" s="93">
        <f t="shared" si="11"/>
        <v>0</v>
      </c>
      <c r="I217" s="102">
        <v>994.56</v>
      </c>
      <c r="J217" s="93">
        <f t="shared" si="12"/>
        <v>132.00079633685047</v>
      </c>
      <c r="K217" s="93"/>
      <c r="L217" s="93"/>
      <c r="M217" s="93"/>
      <c r="N217" s="93"/>
    </row>
    <row r="218" spans="1:14" ht="27" customHeight="1">
      <c r="A218" s="100"/>
      <c r="B218" s="95">
        <v>313</v>
      </c>
      <c r="C218" s="95" t="s">
        <v>58</v>
      </c>
      <c r="D218" s="101"/>
      <c r="E218" s="103">
        <v>0</v>
      </c>
      <c r="F218" s="93">
        <f t="shared" si="10"/>
        <v>0</v>
      </c>
      <c r="G218" s="103">
        <v>495</v>
      </c>
      <c r="H218" s="93">
        <f t="shared" si="11"/>
        <v>65.6977901652399</v>
      </c>
      <c r="I218" s="103">
        <v>1981.58</v>
      </c>
      <c r="J218" s="137">
        <f t="shared" si="12"/>
        <v>263.00086269825465</v>
      </c>
      <c r="K218" s="137"/>
      <c r="L218" s="93"/>
      <c r="M218" s="137"/>
      <c r="N218" s="93"/>
    </row>
    <row r="219" spans="1:14" ht="27" customHeight="1">
      <c r="A219" s="100"/>
      <c r="B219" s="100">
        <v>3132</v>
      </c>
      <c r="C219" s="100" t="s">
        <v>314</v>
      </c>
      <c r="D219" s="101">
        <v>11001</v>
      </c>
      <c r="E219" s="102">
        <v>0</v>
      </c>
      <c r="F219" s="93">
        <f t="shared" si="10"/>
        <v>0</v>
      </c>
      <c r="G219" s="102"/>
      <c r="H219" s="93">
        <f t="shared" si="11"/>
        <v>0</v>
      </c>
      <c r="I219" s="102">
        <v>1981.58</v>
      </c>
      <c r="J219" s="93">
        <f t="shared" si="12"/>
        <v>263.00086269825465</v>
      </c>
      <c r="K219" s="93"/>
      <c r="L219" s="93"/>
      <c r="M219" s="93"/>
      <c r="N219" s="93"/>
    </row>
    <row r="220" spans="1:14" ht="27" customHeight="1">
      <c r="A220" s="100"/>
      <c r="B220" s="95">
        <v>32</v>
      </c>
      <c r="C220" s="95" t="s">
        <v>162</v>
      </c>
      <c r="D220" s="101"/>
      <c r="E220" s="103">
        <v>0</v>
      </c>
      <c r="F220" s="93">
        <f t="shared" si="10"/>
        <v>0</v>
      </c>
      <c r="G220" s="103">
        <v>405</v>
      </c>
      <c r="H220" s="93">
        <f t="shared" si="11"/>
        <v>53.75273740792355</v>
      </c>
      <c r="I220" s="103">
        <v>1024.68</v>
      </c>
      <c r="J220" s="137">
        <f t="shared" si="12"/>
        <v>135.99840732629903</v>
      </c>
      <c r="K220" s="137">
        <v>0</v>
      </c>
      <c r="L220" s="93">
        <f>K220/7.5345</f>
        <v>0</v>
      </c>
      <c r="M220" s="137">
        <v>0</v>
      </c>
      <c r="N220" s="93">
        <f>M220/7.5345</f>
        <v>0</v>
      </c>
    </row>
    <row r="221" spans="1:14" ht="27" customHeight="1">
      <c r="A221" s="100"/>
      <c r="B221" s="95">
        <v>321</v>
      </c>
      <c r="C221" s="95" t="s">
        <v>6</v>
      </c>
      <c r="D221" s="101"/>
      <c r="E221" s="103">
        <v>0</v>
      </c>
      <c r="F221" s="93">
        <f t="shared" si="10"/>
        <v>0</v>
      </c>
      <c r="G221" s="103">
        <v>405</v>
      </c>
      <c r="H221" s="93">
        <f t="shared" si="11"/>
        <v>53.75273740792355</v>
      </c>
      <c r="I221" s="103">
        <v>1024.68</v>
      </c>
      <c r="J221" s="137">
        <f t="shared" si="12"/>
        <v>135.99840732629903</v>
      </c>
      <c r="K221" s="137"/>
      <c r="L221" s="93"/>
      <c r="M221" s="137"/>
      <c r="N221" s="93"/>
    </row>
    <row r="222" spans="1:14" ht="27" customHeight="1">
      <c r="A222" s="100"/>
      <c r="B222" s="100">
        <v>3212</v>
      </c>
      <c r="C222" s="100" t="s">
        <v>244</v>
      </c>
      <c r="D222" s="101">
        <v>11001</v>
      </c>
      <c r="E222" s="102">
        <v>0</v>
      </c>
      <c r="F222" s="93">
        <f t="shared" si="10"/>
        <v>0</v>
      </c>
      <c r="G222" s="102"/>
      <c r="H222" s="93">
        <f t="shared" si="11"/>
        <v>0</v>
      </c>
      <c r="I222" s="102">
        <v>1024.68</v>
      </c>
      <c r="J222" s="93">
        <f t="shared" si="12"/>
        <v>135.99840732629903</v>
      </c>
      <c r="K222" s="93"/>
      <c r="L222" s="93"/>
      <c r="M222" s="93"/>
      <c r="N222" s="93"/>
    </row>
    <row r="223" spans="1:14" ht="27" customHeight="1">
      <c r="A223" s="95" t="s">
        <v>264</v>
      </c>
      <c r="B223" s="96" t="s">
        <v>3</v>
      </c>
      <c r="C223" s="95" t="s">
        <v>265</v>
      </c>
      <c r="D223" s="97"/>
      <c r="E223" s="103">
        <v>108</v>
      </c>
      <c r="F223" s="93">
        <f t="shared" si="10"/>
        <v>14.334063308779612</v>
      </c>
      <c r="G223" s="103">
        <v>150</v>
      </c>
      <c r="H223" s="93">
        <f t="shared" si="11"/>
        <v>19.908421262193908</v>
      </c>
      <c r="I223" s="103">
        <v>150.69</v>
      </c>
      <c r="J223" s="137">
        <f t="shared" si="12"/>
        <v>20</v>
      </c>
      <c r="K223" s="137">
        <v>150.69</v>
      </c>
      <c r="L223" s="93">
        <f>K223/7.5345</f>
        <v>20</v>
      </c>
      <c r="M223" s="137">
        <v>150.69</v>
      </c>
      <c r="N223" s="93">
        <f>M223/7.5345</f>
        <v>20</v>
      </c>
    </row>
    <row r="224" spans="1:14" ht="27" customHeight="1">
      <c r="A224" s="96"/>
      <c r="B224" s="95">
        <v>3</v>
      </c>
      <c r="C224" s="95" t="s">
        <v>163</v>
      </c>
      <c r="D224" s="97"/>
      <c r="E224" s="98">
        <v>108</v>
      </c>
      <c r="F224" s="93">
        <f t="shared" si="10"/>
        <v>14.334063308779612</v>
      </c>
      <c r="G224" s="103">
        <v>150</v>
      </c>
      <c r="H224" s="93">
        <f t="shared" si="11"/>
        <v>19.908421262193908</v>
      </c>
      <c r="I224" s="103">
        <v>150.69</v>
      </c>
      <c r="J224" s="137">
        <f t="shared" si="12"/>
        <v>20</v>
      </c>
      <c r="K224" s="137">
        <v>150.69</v>
      </c>
      <c r="L224" s="93">
        <f>K224/7.5345</f>
        <v>20</v>
      </c>
      <c r="M224" s="137">
        <v>150.69</v>
      </c>
      <c r="N224" s="93">
        <f>M224/7.5345</f>
        <v>20</v>
      </c>
    </row>
    <row r="225" spans="1:14" ht="27" customHeight="1">
      <c r="A225" s="96"/>
      <c r="B225" s="95">
        <v>32</v>
      </c>
      <c r="C225" s="95" t="s">
        <v>162</v>
      </c>
      <c r="D225" s="97"/>
      <c r="E225" s="98">
        <v>108</v>
      </c>
      <c r="F225" s="93">
        <f t="shared" si="10"/>
        <v>14.334063308779612</v>
      </c>
      <c r="G225" s="103">
        <v>150</v>
      </c>
      <c r="H225" s="93">
        <f t="shared" si="11"/>
        <v>19.908421262193908</v>
      </c>
      <c r="I225" s="103">
        <v>150.69</v>
      </c>
      <c r="J225" s="137">
        <f t="shared" si="12"/>
        <v>20</v>
      </c>
      <c r="K225" s="137">
        <v>150.69</v>
      </c>
      <c r="L225" s="93">
        <f>K225/7.5345</f>
        <v>20</v>
      </c>
      <c r="M225" s="137">
        <v>150.69</v>
      </c>
      <c r="N225" s="93">
        <f>M225/7.5345</f>
        <v>20</v>
      </c>
    </row>
    <row r="226" spans="1:14" ht="27" customHeight="1">
      <c r="A226" s="96"/>
      <c r="B226" s="95" t="s">
        <v>37</v>
      </c>
      <c r="C226" s="95" t="s">
        <v>38</v>
      </c>
      <c r="D226" s="97"/>
      <c r="E226" s="98">
        <v>108</v>
      </c>
      <c r="F226" s="93">
        <f t="shared" si="10"/>
        <v>14.334063308779612</v>
      </c>
      <c r="G226" s="103">
        <v>150</v>
      </c>
      <c r="H226" s="93">
        <f t="shared" si="11"/>
        <v>19.908421262193908</v>
      </c>
      <c r="I226" s="103">
        <v>150.69</v>
      </c>
      <c r="J226" s="137">
        <f t="shared" si="12"/>
        <v>20</v>
      </c>
      <c r="K226" s="137"/>
      <c r="L226" s="93"/>
      <c r="M226" s="137"/>
      <c r="N226" s="93"/>
    </row>
    <row r="227" spans="1:14" ht="27" customHeight="1">
      <c r="A227" s="100"/>
      <c r="B227" s="100" t="s">
        <v>57</v>
      </c>
      <c r="C227" s="100" t="s">
        <v>58</v>
      </c>
      <c r="D227" s="101">
        <v>53060</v>
      </c>
      <c r="E227" s="99">
        <v>108</v>
      </c>
      <c r="F227" s="93">
        <f t="shared" si="10"/>
        <v>14.334063308779612</v>
      </c>
      <c r="G227" s="102"/>
      <c r="H227" s="93">
        <f t="shared" si="11"/>
        <v>0</v>
      </c>
      <c r="I227" s="102">
        <v>150.69</v>
      </c>
      <c r="J227" s="93">
        <f t="shared" si="12"/>
        <v>20</v>
      </c>
      <c r="K227" s="93"/>
      <c r="L227" s="93"/>
      <c r="M227" s="93"/>
      <c r="N227" s="93"/>
    </row>
    <row r="228" spans="1:14" ht="27" customHeight="1">
      <c r="A228" s="132">
        <v>2401</v>
      </c>
      <c r="B228" s="133" t="s">
        <v>2</v>
      </c>
      <c r="C228" s="132" t="s">
        <v>266</v>
      </c>
      <c r="D228" s="133"/>
      <c r="E228" s="134">
        <v>8739</v>
      </c>
      <c r="F228" s="134">
        <f t="shared" si="10"/>
        <v>1159.864622735417</v>
      </c>
      <c r="G228" s="134">
        <v>1069</v>
      </c>
      <c r="H228" s="140">
        <f t="shared" si="11"/>
        <v>141.88068219523524</v>
      </c>
      <c r="I228" s="134">
        <v>0</v>
      </c>
      <c r="J228" s="138">
        <f t="shared" si="12"/>
        <v>0</v>
      </c>
      <c r="K228" s="138">
        <v>0</v>
      </c>
      <c r="L228" s="138">
        <f>K228/7.5345</f>
        <v>0</v>
      </c>
      <c r="M228" s="138">
        <v>0</v>
      </c>
      <c r="N228" s="138">
        <f>M228/7.5345</f>
        <v>0</v>
      </c>
    </row>
    <row r="229" spans="1:14" ht="27" customHeight="1">
      <c r="A229" s="95" t="s">
        <v>267</v>
      </c>
      <c r="B229" s="96" t="s">
        <v>3</v>
      </c>
      <c r="C229" s="95" t="s">
        <v>268</v>
      </c>
      <c r="D229" s="97"/>
      <c r="E229" s="98">
        <v>8739</v>
      </c>
      <c r="F229" s="93">
        <f t="shared" si="10"/>
        <v>1159.864622735417</v>
      </c>
      <c r="G229" s="98">
        <v>1069</v>
      </c>
      <c r="H229" s="93">
        <f t="shared" si="11"/>
        <v>141.88068219523524</v>
      </c>
      <c r="I229" s="98">
        <v>0</v>
      </c>
      <c r="J229" s="137">
        <f t="shared" si="12"/>
        <v>0</v>
      </c>
      <c r="K229" s="137">
        <v>0</v>
      </c>
      <c r="L229" s="93">
        <f>K229/7.5345</f>
        <v>0</v>
      </c>
      <c r="M229" s="137">
        <v>0</v>
      </c>
      <c r="N229" s="93">
        <f>M229/7.5345</f>
        <v>0</v>
      </c>
    </row>
    <row r="230" spans="1:14" ht="27" customHeight="1">
      <c r="A230" s="96"/>
      <c r="B230" s="95">
        <v>3</v>
      </c>
      <c r="C230" s="95" t="s">
        <v>163</v>
      </c>
      <c r="D230" s="97"/>
      <c r="E230" s="98">
        <v>8739</v>
      </c>
      <c r="F230" s="93">
        <f t="shared" si="10"/>
        <v>1159.864622735417</v>
      </c>
      <c r="G230" s="98">
        <v>1069</v>
      </c>
      <c r="H230" s="93">
        <f t="shared" si="11"/>
        <v>141.88068219523524</v>
      </c>
      <c r="I230" s="98">
        <v>0</v>
      </c>
      <c r="J230" s="137">
        <f t="shared" si="12"/>
        <v>0</v>
      </c>
      <c r="K230" s="137">
        <v>0</v>
      </c>
      <c r="L230" s="93">
        <f>K230/7.5345</f>
        <v>0</v>
      </c>
      <c r="M230" s="137">
        <v>0</v>
      </c>
      <c r="N230" s="93">
        <f>M230/7.5345</f>
        <v>0</v>
      </c>
    </row>
    <row r="231" spans="1:14" ht="27" customHeight="1">
      <c r="A231" s="96"/>
      <c r="B231" s="95">
        <v>32</v>
      </c>
      <c r="C231" s="95" t="s">
        <v>162</v>
      </c>
      <c r="D231" s="97"/>
      <c r="E231" s="98">
        <v>8739</v>
      </c>
      <c r="F231" s="93">
        <f t="shared" si="10"/>
        <v>1159.864622735417</v>
      </c>
      <c r="G231" s="98">
        <v>1069</v>
      </c>
      <c r="H231" s="93">
        <f t="shared" si="11"/>
        <v>141.88068219523524</v>
      </c>
      <c r="I231" s="98">
        <v>0</v>
      </c>
      <c r="J231" s="137">
        <f t="shared" si="12"/>
        <v>0</v>
      </c>
      <c r="K231" s="137">
        <v>0</v>
      </c>
      <c r="L231" s="93">
        <f>K231/7.5345</f>
        <v>0</v>
      </c>
      <c r="M231" s="137">
        <v>0</v>
      </c>
      <c r="N231" s="93">
        <f>M231/7.5345</f>
        <v>0</v>
      </c>
    </row>
    <row r="232" spans="1:14" ht="27" customHeight="1">
      <c r="A232" s="96"/>
      <c r="B232" s="95">
        <v>322</v>
      </c>
      <c r="C232" s="95" t="s">
        <v>292</v>
      </c>
      <c r="D232" s="97"/>
      <c r="E232" s="98">
        <v>0</v>
      </c>
      <c r="F232" s="93">
        <f t="shared" si="10"/>
        <v>0</v>
      </c>
      <c r="G232" s="103">
        <v>1069</v>
      </c>
      <c r="H232" s="93">
        <f t="shared" si="11"/>
        <v>141.88068219523524</v>
      </c>
      <c r="I232" s="103">
        <v>0</v>
      </c>
      <c r="J232" s="137">
        <f t="shared" si="12"/>
        <v>0</v>
      </c>
      <c r="K232" s="137"/>
      <c r="L232" s="93"/>
      <c r="M232" s="137"/>
      <c r="N232" s="93"/>
    </row>
    <row r="233" spans="1:14" ht="27" customHeight="1">
      <c r="A233" s="100"/>
      <c r="B233" s="100">
        <v>3225</v>
      </c>
      <c r="C233" s="100" t="s">
        <v>51</v>
      </c>
      <c r="D233" s="101">
        <v>48005</v>
      </c>
      <c r="E233" s="99">
        <v>0</v>
      </c>
      <c r="F233" s="93">
        <f t="shared" si="10"/>
        <v>0</v>
      </c>
      <c r="G233" s="102"/>
      <c r="H233" s="93">
        <f t="shared" si="11"/>
        <v>0</v>
      </c>
      <c r="I233" s="102">
        <v>0</v>
      </c>
      <c r="J233" s="93">
        <f t="shared" si="12"/>
        <v>0</v>
      </c>
      <c r="K233" s="93"/>
      <c r="L233" s="93"/>
      <c r="M233" s="93"/>
      <c r="N233" s="93"/>
    </row>
    <row r="234" spans="1:14" s="125" customFormat="1" ht="27" customHeight="1">
      <c r="A234" s="95"/>
      <c r="B234" s="95">
        <v>323</v>
      </c>
      <c r="C234" s="95" t="s">
        <v>15</v>
      </c>
      <c r="D234" s="123"/>
      <c r="E234" s="98">
        <v>8739</v>
      </c>
      <c r="F234" s="93">
        <f t="shared" si="10"/>
        <v>1159.864622735417</v>
      </c>
      <c r="G234" s="103"/>
      <c r="H234" s="93">
        <f t="shared" si="11"/>
        <v>0</v>
      </c>
      <c r="I234" s="103">
        <v>0</v>
      </c>
      <c r="J234" s="137">
        <f t="shared" si="12"/>
        <v>0</v>
      </c>
      <c r="K234" s="137"/>
      <c r="L234" s="93"/>
      <c r="M234" s="137"/>
      <c r="N234" s="93"/>
    </row>
    <row r="235" spans="1:14" ht="27" customHeight="1">
      <c r="A235" s="100"/>
      <c r="B235" s="100">
        <v>3232</v>
      </c>
      <c r="C235" s="100" t="s">
        <v>23</v>
      </c>
      <c r="D235" s="101">
        <v>48005</v>
      </c>
      <c r="E235" s="99">
        <v>8739</v>
      </c>
      <c r="F235" s="93">
        <f t="shared" si="10"/>
        <v>1159.864622735417</v>
      </c>
      <c r="G235" s="102"/>
      <c r="H235" s="93">
        <f t="shared" si="11"/>
        <v>0</v>
      </c>
      <c r="I235" s="102">
        <v>0</v>
      </c>
      <c r="J235" s="93">
        <f t="shared" si="12"/>
        <v>0</v>
      </c>
      <c r="K235" s="93"/>
      <c r="L235" s="93"/>
      <c r="M235" s="93"/>
      <c r="N235" s="93"/>
    </row>
    <row r="236" spans="1:14" ht="27" customHeight="1">
      <c r="A236" s="132">
        <v>2403</v>
      </c>
      <c r="B236" s="133" t="s">
        <v>2</v>
      </c>
      <c r="C236" s="132" t="s">
        <v>269</v>
      </c>
      <c r="D236" s="133"/>
      <c r="E236" s="134">
        <v>469928</v>
      </c>
      <c r="F236" s="134">
        <f t="shared" si="10"/>
        <v>62370.16391266839</v>
      </c>
      <c r="G236" s="134">
        <f>SUM(G237+G242)</f>
        <v>0</v>
      </c>
      <c r="H236" s="134">
        <f t="shared" si="11"/>
        <v>0</v>
      </c>
      <c r="I236" s="134">
        <v>0</v>
      </c>
      <c r="J236" s="134">
        <f t="shared" si="12"/>
        <v>0</v>
      </c>
      <c r="K236" s="134">
        <v>0</v>
      </c>
      <c r="L236" s="138">
        <f>K236/7.5345</f>
        <v>0</v>
      </c>
      <c r="M236" s="134">
        <v>0</v>
      </c>
      <c r="N236" s="138">
        <f>M236/7.5345</f>
        <v>0</v>
      </c>
    </row>
    <row r="237" spans="1:14" ht="27" customHeight="1">
      <c r="A237" s="95" t="s">
        <v>270</v>
      </c>
      <c r="B237" s="96" t="s">
        <v>3</v>
      </c>
      <c r="C237" s="95" t="s">
        <v>271</v>
      </c>
      <c r="D237" s="97"/>
      <c r="E237" s="98">
        <v>7000</v>
      </c>
      <c r="F237" s="93">
        <f t="shared" si="10"/>
        <v>929.0596589023824</v>
      </c>
      <c r="G237" s="98">
        <f>G238</f>
        <v>0</v>
      </c>
      <c r="H237" s="93">
        <f t="shared" si="11"/>
        <v>0</v>
      </c>
      <c r="I237" s="98">
        <v>0</v>
      </c>
      <c r="J237" s="137">
        <f t="shared" si="12"/>
        <v>0</v>
      </c>
      <c r="K237" s="137">
        <v>0</v>
      </c>
      <c r="L237" s="93">
        <f>K237/7.5345</f>
        <v>0</v>
      </c>
      <c r="M237" s="137">
        <v>0</v>
      </c>
      <c r="N237" s="93">
        <f>M237/7.5345</f>
        <v>0</v>
      </c>
    </row>
    <row r="238" spans="1:14" ht="27" customHeight="1">
      <c r="A238" s="96"/>
      <c r="B238" s="95">
        <v>4</v>
      </c>
      <c r="C238" s="95" t="s">
        <v>167</v>
      </c>
      <c r="D238" s="97"/>
      <c r="E238" s="98">
        <v>7000</v>
      </c>
      <c r="F238" s="93">
        <f t="shared" si="10"/>
        <v>929.0596589023824</v>
      </c>
      <c r="G238" s="98">
        <f>SUM(G239)</f>
        <v>0</v>
      </c>
      <c r="H238" s="93">
        <f t="shared" si="11"/>
        <v>0</v>
      </c>
      <c r="I238" s="98">
        <v>0</v>
      </c>
      <c r="J238" s="137">
        <f t="shared" si="12"/>
        <v>0</v>
      </c>
      <c r="K238" s="137">
        <v>0</v>
      </c>
      <c r="L238" s="93">
        <f>K238/7.5345</f>
        <v>0</v>
      </c>
      <c r="M238" s="137">
        <v>0</v>
      </c>
      <c r="N238" s="93">
        <f>M238/7.5345</f>
        <v>0</v>
      </c>
    </row>
    <row r="239" spans="1:14" ht="27" customHeight="1">
      <c r="A239" s="96"/>
      <c r="B239" s="95">
        <v>41</v>
      </c>
      <c r="C239" s="95" t="s">
        <v>168</v>
      </c>
      <c r="D239" s="97"/>
      <c r="E239" s="98">
        <v>7000</v>
      </c>
      <c r="F239" s="93">
        <f t="shared" si="10"/>
        <v>929.0596589023824</v>
      </c>
      <c r="G239" s="98">
        <f>G240</f>
        <v>0</v>
      </c>
      <c r="H239" s="93">
        <f t="shared" si="11"/>
        <v>0</v>
      </c>
      <c r="I239" s="98">
        <v>0</v>
      </c>
      <c r="J239" s="137">
        <f t="shared" si="12"/>
        <v>0</v>
      </c>
      <c r="K239" s="137">
        <v>0</v>
      </c>
      <c r="L239" s="93">
        <f>K239/7.5345</f>
        <v>0</v>
      </c>
      <c r="M239" s="137">
        <v>0</v>
      </c>
      <c r="N239" s="93">
        <f>M239/7.5345</f>
        <v>0</v>
      </c>
    </row>
    <row r="240" spans="1:14" ht="27" customHeight="1">
      <c r="A240" s="96"/>
      <c r="B240" s="95" t="s">
        <v>26</v>
      </c>
      <c r="C240" s="95" t="s">
        <v>27</v>
      </c>
      <c r="D240" s="97"/>
      <c r="E240" s="98">
        <v>7000</v>
      </c>
      <c r="F240" s="93">
        <f t="shared" si="10"/>
        <v>929.0596589023824</v>
      </c>
      <c r="G240" s="98">
        <v>0</v>
      </c>
      <c r="H240" s="93">
        <f t="shared" si="11"/>
        <v>0</v>
      </c>
      <c r="I240" s="98">
        <v>0</v>
      </c>
      <c r="J240" s="137">
        <f t="shared" si="12"/>
        <v>0</v>
      </c>
      <c r="K240" s="137"/>
      <c r="L240" s="93"/>
      <c r="M240" s="137"/>
      <c r="N240" s="93"/>
    </row>
    <row r="241" spans="1:14" ht="27" customHeight="1">
      <c r="A241" s="100"/>
      <c r="B241" s="100">
        <v>4126</v>
      </c>
      <c r="C241" s="100" t="s">
        <v>272</v>
      </c>
      <c r="D241" s="101">
        <v>48006</v>
      </c>
      <c r="E241" s="99">
        <v>7000</v>
      </c>
      <c r="F241" s="93">
        <f t="shared" si="10"/>
        <v>929.0596589023824</v>
      </c>
      <c r="G241" s="102"/>
      <c r="H241" s="93">
        <f t="shared" si="11"/>
        <v>0</v>
      </c>
      <c r="I241" s="102">
        <v>0</v>
      </c>
      <c r="J241" s="93">
        <f t="shared" si="12"/>
        <v>0</v>
      </c>
      <c r="K241" s="93"/>
      <c r="L241" s="93"/>
      <c r="M241" s="93"/>
      <c r="N241" s="93"/>
    </row>
    <row r="242" spans="1:14" ht="27" customHeight="1">
      <c r="A242" s="95" t="s">
        <v>322</v>
      </c>
      <c r="B242" s="96" t="s">
        <v>3</v>
      </c>
      <c r="C242" s="95" t="s">
        <v>323</v>
      </c>
      <c r="D242" s="97"/>
      <c r="E242" s="98">
        <v>462928</v>
      </c>
      <c r="F242" s="93">
        <f t="shared" si="10"/>
        <v>61441.104253766</v>
      </c>
      <c r="G242" s="98">
        <v>0</v>
      </c>
      <c r="H242" s="93">
        <f t="shared" si="11"/>
        <v>0</v>
      </c>
      <c r="I242" s="98">
        <v>0</v>
      </c>
      <c r="J242" s="137">
        <f t="shared" si="12"/>
        <v>0</v>
      </c>
      <c r="K242" s="137">
        <v>0</v>
      </c>
      <c r="L242" s="93">
        <f>K242/7.5345</f>
        <v>0</v>
      </c>
      <c r="M242" s="137">
        <v>0</v>
      </c>
      <c r="N242" s="93">
        <f>M242/7.5345</f>
        <v>0</v>
      </c>
    </row>
    <row r="243" spans="1:14" ht="27" customHeight="1">
      <c r="A243" s="96"/>
      <c r="B243" s="95">
        <v>4</v>
      </c>
      <c r="C243" s="95" t="s">
        <v>167</v>
      </c>
      <c r="D243" s="97"/>
      <c r="E243" s="98">
        <v>462928</v>
      </c>
      <c r="F243" s="93">
        <f t="shared" si="10"/>
        <v>61441.104253766</v>
      </c>
      <c r="G243" s="98">
        <f>SUM(G244)</f>
        <v>0</v>
      </c>
      <c r="H243" s="93">
        <f t="shared" si="11"/>
        <v>0</v>
      </c>
      <c r="I243" s="98">
        <v>0</v>
      </c>
      <c r="J243" s="137">
        <f t="shared" si="12"/>
        <v>0</v>
      </c>
      <c r="K243" s="137">
        <v>0</v>
      </c>
      <c r="L243" s="93">
        <f>K243/7.5345</f>
        <v>0</v>
      </c>
      <c r="M243" s="137">
        <v>0</v>
      </c>
      <c r="N243" s="93">
        <f>M243/7.5345</f>
        <v>0</v>
      </c>
    </row>
    <row r="244" spans="1:14" ht="27" customHeight="1">
      <c r="A244" s="96"/>
      <c r="B244" s="95">
        <v>45</v>
      </c>
      <c r="C244" s="95" t="s">
        <v>273</v>
      </c>
      <c r="D244" s="97"/>
      <c r="E244" s="98">
        <v>462928</v>
      </c>
      <c r="F244" s="93">
        <f t="shared" si="10"/>
        <v>61441.104253766</v>
      </c>
      <c r="G244" s="103">
        <f>SUM(G245,)</f>
        <v>0</v>
      </c>
      <c r="H244" s="93">
        <f t="shared" si="11"/>
        <v>0</v>
      </c>
      <c r="I244" s="103">
        <v>0</v>
      </c>
      <c r="J244" s="137">
        <f t="shared" si="12"/>
        <v>0</v>
      </c>
      <c r="K244" s="137">
        <v>0</v>
      </c>
      <c r="L244" s="93">
        <f>K244/7.5345</f>
        <v>0</v>
      </c>
      <c r="M244" s="137">
        <v>0</v>
      </c>
      <c r="N244" s="93">
        <f>M244/7.5345</f>
        <v>0</v>
      </c>
    </row>
    <row r="245" spans="1:14" ht="27" customHeight="1">
      <c r="A245" s="96"/>
      <c r="B245" s="95">
        <v>451</v>
      </c>
      <c r="C245" s="95" t="s">
        <v>274</v>
      </c>
      <c r="D245" s="97"/>
      <c r="E245" s="98">
        <v>462928</v>
      </c>
      <c r="F245" s="93">
        <f t="shared" si="10"/>
        <v>61441.104253766</v>
      </c>
      <c r="G245" s="103">
        <v>0</v>
      </c>
      <c r="H245" s="93">
        <f t="shared" si="11"/>
        <v>0</v>
      </c>
      <c r="I245" s="103">
        <v>0</v>
      </c>
      <c r="J245" s="137">
        <f t="shared" si="12"/>
        <v>0</v>
      </c>
      <c r="K245" s="137"/>
      <c r="L245" s="93"/>
      <c r="M245" s="137"/>
      <c r="N245" s="93"/>
    </row>
    <row r="246" spans="1:14" ht="27" customHeight="1">
      <c r="A246" s="100"/>
      <c r="B246" s="100">
        <v>4511</v>
      </c>
      <c r="C246" s="100" t="s">
        <v>274</v>
      </c>
      <c r="D246" s="101">
        <v>48006</v>
      </c>
      <c r="E246" s="99">
        <v>462928</v>
      </c>
      <c r="F246" s="93">
        <f t="shared" si="10"/>
        <v>61441.104253766</v>
      </c>
      <c r="G246" s="102"/>
      <c r="H246" s="93">
        <f t="shared" si="11"/>
        <v>0</v>
      </c>
      <c r="I246" s="102">
        <v>0</v>
      </c>
      <c r="J246" s="93">
        <f t="shared" si="12"/>
        <v>0</v>
      </c>
      <c r="K246" s="93"/>
      <c r="L246" s="93"/>
      <c r="M246" s="93"/>
      <c r="N246" s="93"/>
    </row>
    <row r="247" spans="1:14" ht="27" customHeight="1">
      <c r="A247" s="132">
        <v>2405</v>
      </c>
      <c r="B247" s="133" t="s">
        <v>2</v>
      </c>
      <c r="C247" s="132" t="s">
        <v>275</v>
      </c>
      <c r="D247" s="133"/>
      <c r="E247" s="134">
        <f>SUM(E248,E254)</f>
        <v>16227</v>
      </c>
      <c r="F247" s="134">
        <f t="shared" si="10"/>
        <v>2153.693012144137</v>
      </c>
      <c r="G247" s="134">
        <v>1000</v>
      </c>
      <c r="H247" s="134">
        <f t="shared" si="11"/>
        <v>132.72280841462606</v>
      </c>
      <c r="I247" s="134">
        <f>SUM(I248,I254)</f>
        <v>2659.68</v>
      </c>
      <c r="J247" s="134">
        <f t="shared" si="12"/>
        <v>353.00019908421257</v>
      </c>
      <c r="K247" s="134">
        <v>1002.09</v>
      </c>
      <c r="L247" s="138">
        <f>K247/7.5345</f>
        <v>133.00019908421262</v>
      </c>
      <c r="M247" s="134">
        <v>1002.09</v>
      </c>
      <c r="N247" s="138">
        <f>M247/7.5345</f>
        <v>133.00019908421262</v>
      </c>
    </row>
    <row r="248" spans="1:14" ht="27" customHeight="1">
      <c r="A248" s="95" t="s">
        <v>277</v>
      </c>
      <c r="B248" s="96" t="s">
        <v>3</v>
      </c>
      <c r="C248" s="95" t="s">
        <v>278</v>
      </c>
      <c r="D248" s="97"/>
      <c r="E248" s="98">
        <v>13227</v>
      </c>
      <c r="F248" s="93">
        <f t="shared" si="10"/>
        <v>1755.5245869002588</v>
      </c>
      <c r="G248" s="98">
        <v>0</v>
      </c>
      <c r="H248" s="93">
        <f t="shared" si="11"/>
        <v>0</v>
      </c>
      <c r="I248" s="98">
        <v>0</v>
      </c>
      <c r="J248" s="137">
        <f t="shared" si="12"/>
        <v>0</v>
      </c>
      <c r="K248" s="137">
        <v>0</v>
      </c>
      <c r="L248" s="93">
        <f>K248/7.5345</f>
        <v>0</v>
      </c>
      <c r="M248" s="137">
        <v>0</v>
      </c>
      <c r="N248" s="93">
        <f>M248/7.5345</f>
        <v>0</v>
      </c>
    </row>
    <row r="249" spans="1:14" ht="27" customHeight="1">
      <c r="A249" s="96"/>
      <c r="B249" s="95">
        <v>4</v>
      </c>
      <c r="C249" s="95" t="s">
        <v>167</v>
      </c>
      <c r="D249" s="97"/>
      <c r="E249" s="98">
        <v>13227</v>
      </c>
      <c r="F249" s="93">
        <f t="shared" si="10"/>
        <v>1755.5245869002588</v>
      </c>
      <c r="G249" s="98">
        <v>0</v>
      </c>
      <c r="H249" s="93">
        <f t="shared" si="11"/>
        <v>0</v>
      </c>
      <c r="I249" s="98">
        <v>0</v>
      </c>
      <c r="J249" s="137">
        <f t="shared" si="12"/>
        <v>0</v>
      </c>
      <c r="K249" s="137">
        <v>0</v>
      </c>
      <c r="L249" s="93">
        <f>K249/7.5345</f>
        <v>0</v>
      </c>
      <c r="M249" s="137">
        <v>0</v>
      </c>
      <c r="N249" s="93">
        <f>M249/7.5345</f>
        <v>0</v>
      </c>
    </row>
    <row r="250" spans="1:14" ht="27" customHeight="1">
      <c r="A250" s="96"/>
      <c r="B250" s="95">
        <v>42</v>
      </c>
      <c r="C250" s="95" t="s">
        <v>166</v>
      </c>
      <c r="D250" s="97"/>
      <c r="E250" s="98">
        <v>13227</v>
      </c>
      <c r="F250" s="93">
        <f t="shared" si="10"/>
        <v>1755.5245869002588</v>
      </c>
      <c r="G250" s="98">
        <v>0</v>
      </c>
      <c r="H250" s="93">
        <f t="shared" si="11"/>
        <v>0</v>
      </c>
      <c r="I250" s="98">
        <v>0</v>
      </c>
      <c r="J250" s="137">
        <f t="shared" si="12"/>
        <v>0</v>
      </c>
      <c r="K250" s="137">
        <v>0</v>
      </c>
      <c r="L250" s="93">
        <v>0</v>
      </c>
      <c r="M250" s="137">
        <v>0</v>
      </c>
      <c r="N250" s="93">
        <f>M250/7.5345</f>
        <v>0</v>
      </c>
    </row>
    <row r="251" spans="1:14" ht="27" customHeight="1">
      <c r="A251" s="96"/>
      <c r="B251" s="95">
        <v>422</v>
      </c>
      <c r="C251" s="95" t="s">
        <v>276</v>
      </c>
      <c r="D251" s="97"/>
      <c r="E251" s="98">
        <v>13227</v>
      </c>
      <c r="F251" s="93">
        <f t="shared" si="10"/>
        <v>1755.5245869002588</v>
      </c>
      <c r="G251" s="98">
        <v>0</v>
      </c>
      <c r="H251" s="93">
        <f t="shared" si="11"/>
        <v>0</v>
      </c>
      <c r="I251" s="98">
        <v>0</v>
      </c>
      <c r="J251" s="137">
        <f t="shared" si="12"/>
        <v>0</v>
      </c>
      <c r="K251" s="137"/>
      <c r="L251" s="93"/>
      <c r="M251" s="137"/>
      <c r="N251" s="93"/>
    </row>
    <row r="252" spans="1:14" ht="27" customHeight="1">
      <c r="A252" s="100"/>
      <c r="B252" s="100" t="s">
        <v>24</v>
      </c>
      <c r="C252" s="100" t="s">
        <v>25</v>
      </c>
      <c r="D252" s="101">
        <v>48006</v>
      </c>
      <c r="E252" s="99">
        <v>2866</v>
      </c>
      <c r="F252" s="93">
        <f t="shared" si="10"/>
        <v>380.38356891631827</v>
      </c>
      <c r="G252" s="99">
        <v>0</v>
      </c>
      <c r="H252" s="93">
        <f t="shared" si="11"/>
        <v>0</v>
      </c>
      <c r="I252" s="99">
        <v>0</v>
      </c>
      <c r="J252" s="93">
        <f t="shared" si="12"/>
        <v>0</v>
      </c>
      <c r="K252" s="93"/>
      <c r="L252" s="93"/>
      <c r="M252" s="93"/>
      <c r="N252" s="93"/>
    </row>
    <row r="253" spans="1:14" ht="27" customHeight="1">
      <c r="A253" s="100"/>
      <c r="B253" s="100">
        <v>4223</v>
      </c>
      <c r="C253" s="100" t="s">
        <v>60</v>
      </c>
      <c r="D253" s="101">
        <v>62300</v>
      </c>
      <c r="E253" s="99">
        <v>10361</v>
      </c>
      <c r="F253" s="93">
        <f t="shared" si="10"/>
        <v>1375.1410179839404</v>
      </c>
      <c r="G253" s="99">
        <v>0</v>
      </c>
      <c r="H253" s="93">
        <f t="shared" si="11"/>
        <v>0</v>
      </c>
      <c r="I253" s="99">
        <v>0</v>
      </c>
      <c r="J253" s="93">
        <f t="shared" si="12"/>
        <v>0</v>
      </c>
      <c r="K253" s="93"/>
      <c r="L253" s="93"/>
      <c r="M253" s="93"/>
      <c r="N253" s="93"/>
    </row>
    <row r="254" spans="1:14" ht="27" customHeight="1">
      <c r="A254" s="95" t="s">
        <v>282</v>
      </c>
      <c r="B254" s="96" t="s">
        <v>3</v>
      </c>
      <c r="C254" s="95" t="s">
        <v>283</v>
      </c>
      <c r="D254" s="97"/>
      <c r="E254" s="98">
        <v>3000</v>
      </c>
      <c r="F254" s="93">
        <f t="shared" si="10"/>
        <v>398.1684252438781</v>
      </c>
      <c r="G254" s="98">
        <v>1000</v>
      </c>
      <c r="H254" s="93">
        <f t="shared" si="11"/>
        <v>132.72280841462606</v>
      </c>
      <c r="I254" s="98">
        <f>SUM(I255)</f>
        <v>2659.68</v>
      </c>
      <c r="J254" s="137">
        <f t="shared" si="12"/>
        <v>353.00019908421257</v>
      </c>
      <c r="K254" s="137">
        <v>1002.09</v>
      </c>
      <c r="L254" s="93">
        <f>K254/7.5345</f>
        <v>133.00019908421262</v>
      </c>
      <c r="M254" s="137">
        <v>1002.09</v>
      </c>
      <c r="N254" s="93">
        <f>M254/7.5345</f>
        <v>133.00019908421262</v>
      </c>
    </row>
    <row r="255" spans="1:14" ht="27" customHeight="1">
      <c r="A255" s="96"/>
      <c r="B255" s="95">
        <v>4</v>
      </c>
      <c r="C255" s="95" t="s">
        <v>167</v>
      </c>
      <c r="D255" s="97"/>
      <c r="E255" s="98">
        <v>3000</v>
      </c>
      <c r="F255" s="93">
        <f t="shared" si="10"/>
        <v>398.1684252438781</v>
      </c>
      <c r="G255" s="98">
        <v>1000</v>
      </c>
      <c r="H255" s="93">
        <f t="shared" si="11"/>
        <v>132.72280841462606</v>
      </c>
      <c r="I255" s="98">
        <f>SUM(I256)</f>
        <v>2659.68</v>
      </c>
      <c r="J255" s="137">
        <f t="shared" si="12"/>
        <v>353.00019908421257</v>
      </c>
      <c r="K255" s="137">
        <v>1002.09</v>
      </c>
      <c r="L255" s="93">
        <f>K255/7.5345</f>
        <v>133.00019908421262</v>
      </c>
      <c r="M255" s="137">
        <v>1002.09</v>
      </c>
      <c r="N255" s="93">
        <f>M255/7.5345</f>
        <v>133.00019908421262</v>
      </c>
    </row>
    <row r="256" spans="1:14" ht="27" customHeight="1">
      <c r="A256" s="96"/>
      <c r="B256" s="95">
        <v>42</v>
      </c>
      <c r="C256" s="95" t="s">
        <v>166</v>
      </c>
      <c r="D256" s="97"/>
      <c r="E256" s="98">
        <v>3000</v>
      </c>
      <c r="F256" s="93">
        <f t="shared" si="10"/>
        <v>398.1684252438781</v>
      </c>
      <c r="G256" s="98">
        <v>1000</v>
      </c>
      <c r="H256" s="93">
        <f t="shared" si="11"/>
        <v>132.72280841462606</v>
      </c>
      <c r="I256" s="98">
        <f>SUM(I257)</f>
        <v>2659.68</v>
      </c>
      <c r="J256" s="137">
        <f t="shared" si="12"/>
        <v>353.00019908421257</v>
      </c>
      <c r="K256" s="137">
        <v>1002.09</v>
      </c>
      <c r="L256" s="93">
        <f>K256/7.5345</f>
        <v>133.00019908421262</v>
      </c>
      <c r="M256" s="137">
        <v>1002.09</v>
      </c>
      <c r="N256" s="93">
        <f>M256/7.5345</f>
        <v>133.00019908421262</v>
      </c>
    </row>
    <row r="257" spans="1:14" ht="27" customHeight="1">
      <c r="A257" s="96"/>
      <c r="B257" s="95" t="s">
        <v>61</v>
      </c>
      <c r="C257" s="95" t="s">
        <v>62</v>
      </c>
      <c r="D257" s="97"/>
      <c r="E257" s="98">
        <v>0</v>
      </c>
      <c r="F257" s="93">
        <f t="shared" si="10"/>
        <v>0</v>
      </c>
      <c r="G257" s="103">
        <v>1000</v>
      </c>
      <c r="H257" s="93">
        <f t="shared" si="11"/>
        <v>132.72280841462606</v>
      </c>
      <c r="I257" s="98">
        <f>SUM(I258:I259)</f>
        <v>2659.68</v>
      </c>
      <c r="J257" s="137">
        <f t="shared" si="12"/>
        <v>353.00019908421257</v>
      </c>
      <c r="K257" s="137"/>
      <c r="L257" s="93"/>
      <c r="M257" s="137"/>
      <c r="N257" s="93"/>
    </row>
    <row r="258" spans="1:14" ht="27" customHeight="1">
      <c r="A258" s="100"/>
      <c r="B258" s="100" t="s">
        <v>63</v>
      </c>
      <c r="C258" s="100" t="s">
        <v>64</v>
      </c>
      <c r="D258" s="101">
        <v>53082</v>
      </c>
      <c r="E258" s="99">
        <v>1000</v>
      </c>
      <c r="F258" s="93">
        <f t="shared" si="10"/>
        <v>132.72280841462606</v>
      </c>
      <c r="G258" s="102">
        <v>1000</v>
      </c>
      <c r="H258" s="93">
        <f t="shared" si="11"/>
        <v>132.72280841462606</v>
      </c>
      <c r="I258" s="99">
        <v>1002.09</v>
      </c>
      <c r="J258" s="93">
        <f t="shared" si="12"/>
        <v>133.00019908421262</v>
      </c>
      <c r="K258" s="93"/>
      <c r="L258" s="93"/>
      <c r="M258" s="93"/>
      <c r="N258" s="93"/>
    </row>
    <row r="259" spans="1:14" ht="27" customHeight="1">
      <c r="A259" s="100"/>
      <c r="B259" s="100">
        <v>4241</v>
      </c>
      <c r="C259" s="100" t="s">
        <v>64</v>
      </c>
      <c r="D259" s="101">
        <v>11001</v>
      </c>
      <c r="E259" s="99">
        <v>2000</v>
      </c>
      <c r="F259" s="93">
        <f t="shared" si="10"/>
        <v>265.4456168292521</v>
      </c>
      <c r="G259" s="102">
        <v>0</v>
      </c>
      <c r="H259" s="93">
        <f t="shared" si="11"/>
        <v>0</v>
      </c>
      <c r="I259" s="99">
        <v>1657.59</v>
      </c>
      <c r="J259" s="93">
        <f t="shared" si="12"/>
        <v>219.99999999999997</v>
      </c>
      <c r="K259" s="93"/>
      <c r="L259" s="93"/>
      <c r="M259" s="93"/>
      <c r="N259" s="93"/>
    </row>
    <row r="260" spans="1:14" ht="27" customHeight="1">
      <c r="A260" s="132">
        <v>9108</v>
      </c>
      <c r="B260" s="133" t="s">
        <v>2</v>
      </c>
      <c r="C260" s="132" t="s">
        <v>281</v>
      </c>
      <c r="D260" s="133"/>
      <c r="E260" s="134">
        <v>133320</v>
      </c>
      <c r="F260" s="134">
        <f t="shared" si="10"/>
        <v>17694.604817837946</v>
      </c>
      <c r="G260" s="134">
        <v>230000</v>
      </c>
      <c r="H260" s="134">
        <f t="shared" si="11"/>
        <v>30526.24593536399</v>
      </c>
      <c r="I260" s="134">
        <v>0</v>
      </c>
      <c r="J260" s="134">
        <f t="shared" si="12"/>
        <v>0</v>
      </c>
      <c r="K260" s="134">
        <v>0</v>
      </c>
      <c r="L260" s="138">
        <f>K260/7.5345</f>
        <v>0</v>
      </c>
      <c r="M260" s="134">
        <v>0</v>
      </c>
      <c r="N260" s="138">
        <f>M260/7.5345</f>
        <v>0</v>
      </c>
    </row>
    <row r="261" spans="1:14" ht="27" customHeight="1">
      <c r="A261" s="95" t="s">
        <v>280</v>
      </c>
      <c r="B261" s="96" t="s">
        <v>3</v>
      </c>
      <c r="C261" s="95" t="s">
        <v>279</v>
      </c>
      <c r="D261" s="97"/>
      <c r="E261" s="103">
        <v>133320</v>
      </c>
      <c r="F261" s="93">
        <f aca="true" t="shared" si="13" ref="F261:F293">E261/7.5345</f>
        <v>17694.604817837946</v>
      </c>
      <c r="G261" s="103">
        <v>230000</v>
      </c>
      <c r="H261" s="93">
        <f aca="true" t="shared" si="14" ref="H261:H293">G261/7.5345</f>
        <v>30526.24593536399</v>
      </c>
      <c r="I261" s="103">
        <v>0</v>
      </c>
      <c r="J261" s="137">
        <f aca="true" t="shared" si="15" ref="J261:J293">I261/7.5345</f>
        <v>0</v>
      </c>
      <c r="K261" s="137">
        <v>0</v>
      </c>
      <c r="L261" s="93">
        <f>K261/7.5345</f>
        <v>0</v>
      </c>
      <c r="M261" s="137">
        <v>0</v>
      </c>
      <c r="N261" s="93">
        <f>M261/7.5345</f>
        <v>0</v>
      </c>
    </row>
    <row r="262" spans="1:14" ht="27" customHeight="1">
      <c r="A262" s="96"/>
      <c r="B262" s="95">
        <v>3</v>
      </c>
      <c r="C262" s="95" t="s">
        <v>163</v>
      </c>
      <c r="D262" s="97"/>
      <c r="E262" s="103">
        <f>SUM(E263,E273)</f>
        <v>133320</v>
      </c>
      <c r="F262" s="93">
        <f t="shared" si="13"/>
        <v>17694.604817837946</v>
      </c>
      <c r="G262" s="103">
        <v>230000</v>
      </c>
      <c r="H262" s="93">
        <f t="shared" si="14"/>
        <v>30526.24593536399</v>
      </c>
      <c r="I262" s="103">
        <v>0</v>
      </c>
      <c r="J262" s="137">
        <f t="shared" si="15"/>
        <v>0</v>
      </c>
      <c r="K262" s="137">
        <v>0</v>
      </c>
      <c r="L262" s="93">
        <f>K262/7.5345</f>
        <v>0</v>
      </c>
      <c r="M262" s="137">
        <v>0</v>
      </c>
      <c r="N262" s="93">
        <f>M262/7.5345</f>
        <v>0</v>
      </c>
    </row>
    <row r="263" spans="1:14" ht="27" customHeight="1">
      <c r="A263" s="96"/>
      <c r="B263" s="95">
        <v>31</v>
      </c>
      <c r="C263" s="95" t="s">
        <v>237</v>
      </c>
      <c r="D263" s="97"/>
      <c r="E263" s="103">
        <f>SUM(E264,E267,E270)</f>
        <v>124610</v>
      </c>
      <c r="F263" s="93">
        <f t="shared" si="13"/>
        <v>16538.58915654655</v>
      </c>
      <c r="G263" s="103">
        <v>216622.5</v>
      </c>
      <c r="H263" s="93">
        <f t="shared" si="14"/>
        <v>28750.74656579733</v>
      </c>
      <c r="I263" s="103">
        <v>0</v>
      </c>
      <c r="J263" s="137">
        <f t="shared" si="15"/>
        <v>0</v>
      </c>
      <c r="K263" s="137">
        <v>0</v>
      </c>
      <c r="L263" s="93">
        <f>K263/7.5345</f>
        <v>0</v>
      </c>
      <c r="M263" s="137">
        <v>0</v>
      </c>
      <c r="N263" s="93">
        <f>M263/7.5345</f>
        <v>0</v>
      </c>
    </row>
    <row r="264" spans="1:14" ht="27" customHeight="1">
      <c r="A264" s="96"/>
      <c r="B264" s="95">
        <v>311</v>
      </c>
      <c r="C264" s="95" t="s">
        <v>238</v>
      </c>
      <c r="D264" s="97"/>
      <c r="E264" s="103">
        <f>SUM(E265:E266)</f>
        <v>89451</v>
      </c>
      <c r="F264" s="93">
        <f t="shared" si="13"/>
        <v>11872.187935496715</v>
      </c>
      <c r="G264" s="103">
        <v>176500</v>
      </c>
      <c r="H264" s="93">
        <f t="shared" si="14"/>
        <v>23425.5756851815</v>
      </c>
      <c r="I264" s="103">
        <v>0</v>
      </c>
      <c r="J264" s="137">
        <f t="shared" si="15"/>
        <v>0</v>
      </c>
      <c r="K264" s="137"/>
      <c r="L264" s="93"/>
      <c r="M264" s="137"/>
      <c r="N264" s="93"/>
    </row>
    <row r="265" spans="1:14" ht="27" customHeight="1">
      <c r="A265" s="100"/>
      <c r="B265" s="100">
        <v>3111</v>
      </c>
      <c r="C265" s="100" t="s">
        <v>262</v>
      </c>
      <c r="D265" s="101">
        <v>11001</v>
      </c>
      <c r="E265" s="102">
        <v>61906</v>
      </c>
      <c r="F265" s="93">
        <f t="shared" si="13"/>
        <v>8216.33817771584</v>
      </c>
      <c r="G265" s="102">
        <v>29500</v>
      </c>
      <c r="H265" s="93">
        <f t="shared" si="14"/>
        <v>3915.3228482314685</v>
      </c>
      <c r="I265" s="102">
        <v>0</v>
      </c>
      <c r="J265" s="93">
        <f t="shared" si="15"/>
        <v>0</v>
      </c>
      <c r="K265" s="93"/>
      <c r="L265" s="93"/>
      <c r="M265" s="93"/>
      <c r="N265" s="93"/>
    </row>
    <row r="266" spans="1:14" ht="27" customHeight="1">
      <c r="A266" s="100"/>
      <c r="B266" s="100">
        <v>3111</v>
      </c>
      <c r="C266" s="100" t="s">
        <v>262</v>
      </c>
      <c r="D266" s="101">
        <v>51100</v>
      </c>
      <c r="E266" s="102">
        <v>27545</v>
      </c>
      <c r="F266" s="93">
        <f t="shared" si="13"/>
        <v>3655.8497577808744</v>
      </c>
      <c r="G266" s="102">
        <v>147000</v>
      </c>
      <c r="H266" s="93">
        <f t="shared" si="14"/>
        <v>19510.25283695003</v>
      </c>
      <c r="I266" s="102">
        <v>0</v>
      </c>
      <c r="J266" s="93">
        <f t="shared" si="15"/>
        <v>0</v>
      </c>
      <c r="K266" s="93"/>
      <c r="L266" s="93"/>
      <c r="M266" s="93"/>
      <c r="N266" s="93"/>
    </row>
    <row r="267" spans="1:14" ht="27" customHeight="1">
      <c r="A267" s="96"/>
      <c r="B267" s="95">
        <v>312</v>
      </c>
      <c r="C267" s="95" t="s">
        <v>240</v>
      </c>
      <c r="D267" s="97"/>
      <c r="E267" s="103">
        <v>20400</v>
      </c>
      <c r="F267" s="93">
        <f t="shared" si="13"/>
        <v>2707.5452916583713</v>
      </c>
      <c r="G267" s="103">
        <v>11000</v>
      </c>
      <c r="H267" s="93">
        <f t="shared" si="14"/>
        <v>1459.9508925608866</v>
      </c>
      <c r="I267" s="103">
        <v>0</v>
      </c>
      <c r="J267" s="137">
        <f t="shared" si="15"/>
        <v>0</v>
      </c>
      <c r="K267" s="137"/>
      <c r="L267" s="93"/>
      <c r="M267" s="137"/>
      <c r="N267" s="93"/>
    </row>
    <row r="268" spans="1:14" ht="27" customHeight="1">
      <c r="A268" s="100"/>
      <c r="B268" s="100">
        <v>3121</v>
      </c>
      <c r="C268" s="100" t="s">
        <v>240</v>
      </c>
      <c r="D268" s="101">
        <v>11001</v>
      </c>
      <c r="E268" s="102">
        <v>15400</v>
      </c>
      <c r="F268" s="93">
        <f t="shared" si="13"/>
        <v>2043.9312495852412</v>
      </c>
      <c r="G268" s="102">
        <v>500</v>
      </c>
      <c r="H268" s="93">
        <f t="shared" si="14"/>
        <v>66.36140420731303</v>
      </c>
      <c r="I268" s="102">
        <v>0</v>
      </c>
      <c r="J268" s="93">
        <f t="shared" si="15"/>
        <v>0</v>
      </c>
      <c r="K268" s="93"/>
      <c r="L268" s="93"/>
      <c r="M268" s="93"/>
      <c r="N268" s="93"/>
    </row>
    <row r="269" spans="1:14" ht="27" customHeight="1">
      <c r="A269" s="100"/>
      <c r="B269" s="100">
        <v>3121</v>
      </c>
      <c r="C269" s="100" t="s">
        <v>240</v>
      </c>
      <c r="D269" s="101">
        <v>51100</v>
      </c>
      <c r="E269" s="102">
        <v>5000</v>
      </c>
      <c r="F269" s="93">
        <f t="shared" si="13"/>
        <v>663.6140420731302</v>
      </c>
      <c r="G269" s="102">
        <v>10500</v>
      </c>
      <c r="H269" s="93">
        <f t="shared" si="14"/>
        <v>1393.5894883535734</v>
      </c>
      <c r="I269" s="102">
        <v>0</v>
      </c>
      <c r="J269" s="93">
        <f t="shared" si="15"/>
        <v>0</v>
      </c>
      <c r="K269" s="93"/>
      <c r="L269" s="93"/>
      <c r="M269" s="93"/>
      <c r="N269" s="93"/>
    </row>
    <row r="270" spans="1:14" ht="27" customHeight="1">
      <c r="A270" s="96"/>
      <c r="B270" s="95">
        <v>313</v>
      </c>
      <c r="C270" s="95" t="s">
        <v>241</v>
      </c>
      <c r="D270" s="97"/>
      <c r="E270" s="103">
        <f>SUM(E271:E272)</f>
        <v>14759</v>
      </c>
      <c r="F270" s="93">
        <f t="shared" si="13"/>
        <v>1958.855929391466</v>
      </c>
      <c r="G270" s="103">
        <v>29112.5</v>
      </c>
      <c r="H270" s="93">
        <f t="shared" si="14"/>
        <v>3863.892759970801</v>
      </c>
      <c r="I270" s="103">
        <v>0</v>
      </c>
      <c r="J270" s="137">
        <f t="shared" si="15"/>
        <v>0</v>
      </c>
      <c r="K270" s="137"/>
      <c r="L270" s="93"/>
      <c r="M270" s="137"/>
      <c r="N270" s="93"/>
    </row>
    <row r="271" spans="1:14" ht="27" customHeight="1">
      <c r="A271" s="100"/>
      <c r="B271" s="100">
        <v>3132</v>
      </c>
      <c r="C271" s="100" t="s">
        <v>242</v>
      </c>
      <c r="D271" s="101">
        <v>11001</v>
      </c>
      <c r="E271" s="102">
        <v>9317</v>
      </c>
      <c r="F271" s="93">
        <f t="shared" si="13"/>
        <v>1236.5784059990708</v>
      </c>
      <c r="G271" s="102">
        <v>4867.5</v>
      </c>
      <c r="H271" s="93">
        <f t="shared" si="14"/>
        <v>646.0282699581923</v>
      </c>
      <c r="I271" s="102">
        <v>0</v>
      </c>
      <c r="J271" s="93">
        <f t="shared" si="15"/>
        <v>0</v>
      </c>
      <c r="K271" s="93"/>
      <c r="L271" s="93"/>
      <c r="M271" s="93"/>
      <c r="N271" s="93"/>
    </row>
    <row r="272" spans="1:14" ht="27" customHeight="1">
      <c r="A272" s="100"/>
      <c r="B272" s="100">
        <v>3132</v>
      </c>
      <c r="C272" s="100" t="s">
        <v>242</v>
      </c>
      <c r="D272" s="101">
        <v>51100</v>
      </c>
      <c r="E272" s="102">
        <v>5442</v>
      </c>
      <c r="F272" s="93">
        <f t="shared" si="13"/>
        <v>722.277523392395</v>
      </c>
      <c r="G272" s="102">
        <v>24255</v>
      </c>
      <c r="H272" s="93">
        <f t="shared" si="14"/>
        <v>3219.191718096755</v>
      </c>
      <c r="I272" s="102">
        <v>0</v>
      </c>
      <c r="J272" s="93">
        <f t="shared" si="15"/>
        <v>0</v>
      </c>
      <c r="K272" s="93"/>
      <c r="L272" s="93"/>
      <c r="M272" s="93"/>
      <c r="N272" s="93"/>
    </row>
    <row r="273" spans="1:14" ht="27" customHeight="1">
      <c r="A273" s="96"/>
      <c r="B273" s="95">
        <v>32</v>
      </c>
      <c r="C273" s="95" t="s">
        <v>162</v>
      </c>
      <c r="D273" s="97"/>
      <c r="E273" s="103">
        <v>8710</v>
      </c>
      <c r="F273" s="93">
        <f t="shared" si="13"/>
        <v>1156.015661291393</v>
      </c>
      <c r="G273" s="103">
        <v>13377.5</v>
      </c>
      <c r="H273" s="93">
        <f t="shared" si="14"/>
        <v>1775.4993695666599</v>
      </c>
      <c r="I273" s="103">
        <v>0</v>
      </c>
      <c r="J273" s="137">
        <f t="shared" si="15"/>
        <v>0</v>
      </c>
      <c r="K273" s="137">
        <v>0</v>
      </c>
      <c r="L273" s="93">
        <f>K273/7.5345</f>
        <v>0</v>
      </c>
      <c r="M273" s="137">
        <v>0</v>
      </c>
      <c r="N273" s="93">
        <f>M273/7.5345</f>
        <v>0</v>
      </c>
    </row>
    <row r="274" spans="1:14" ht="27" customHeight="1">
      <c r="A274" s="96"/>
      <c r="B274" s="95">
        <v>321</v>
      </c>
      <c r="C274" s="95" t="s">
        <v>6</v>
      </c>
      <c r="D274" s="97"/>
      <c r="E274" s="103">
        <v>8710</v>
      </c>
      <c r="F274" s="93">
        <f t="shared" si="13"/>
        <v>1156.015661291393</v>
      </c>
      <c r="G274" s="103">
        <v>13377.5</v>
      </c>
      <c r="H274" s="93">
        <f t="shared" si="14"/>
        <v>1775.4993695666599</v>
      </c>
      <c r="I274" s="103">
        <v>0</v>
      </c>
      <c r="J274" s="137">
        <f t="shared" si="15"/>
        <v>0</v>
      </c>
      <c r="K274" s="137"/>
      <c r="L274" s="93"/>
      <c r="M274" s="137"/>
      <c r="N274" s="93"/>
    </row>
    <row r="275" spans="1:14" ht="27" customHeight="1">
      <c r="A275" s="100"/>
      <c r="B275" s="100">
        <v>3212</v>
      </c>
      <c r="C275" s="100" t="s">
        <v>244</v>
      </c>
      <c r="D275" s="101">
        <v>11001</v>
      </c>
      <c r="E275" s="102">
        <v>4710</v>
      </c>
      <c r="F275" s="93">
        <f t="shared" si="13"/>
        <v>625.1244276328887</v>
      </c>
      <c r="G275" s="102">
        <v>811.67</v>
      </c>
      <c r="H275" s="93">
        <f t="shared" si="14"/>
        <v>107.72712190589952</v>
      </c>
      <c r="I275" s="102">
        <v>0</v>
      </c>
      <c r="J275" s="93">
        <f t="shared" si="15"/>
        <v>0</v>
      </c>
      <c r="K275" s="93"/>
      <c r="L275" s="93"/>
      <c r="M275" s="93"/>
      <c r="N275" s="93"/>
    </row>
    <row r="276" spans="1:14" ht="27" customHeight="1">
      <c r="A276" s="100"/>
      <c r="B276" s="100">
        <v>3212</v>
      </c>
      <c r="C276" s="100" t="s">
        <v>244</v>
      </c>
      <c r="D276" s="101">
        <v>51100</v>
      </c>
      <c r="E276" s="102">
        <v>4000</v>
      </c>
      <c r="F276" s="93">
        <f t="shared" si="13"/>
        <v>530.8912336585042</v>
      </c>
      <c r="G276" s="102">
        <v>12565.83</v>
      </c>
      <c r="H276" s="93">
        <f t="shared" si="14"/>
        <v>1667.7722476607603</v>
      </c>
      <c r="I276" s="102">
        <v>0</v>
      </c>
      <c r="J276" s="93">
        <f t="shared" si="15"/>
        <v>0</v>
      </c>
      <c r="K276" s="93"/>
      <c r="L276" s="93"/>
      <c r="M276" s="93"/>
      <c r="N276" s="93"/>
    </row>
    <row r="277" spans="1:14" ht="27" customHeight="1">
      <c r="A277" s="132">
        <v>9211</v>
      </c>
      <c r="B277" s="133" t="s">
        <v>2</v>
      </c>
      <c r="C277" s="132" t="s">
        <v>328</v>
      </c>
      <c r="D277" s="133"/>
      <c r="E277" s="134">
        <v>133320</v>
      </c>
      <c r="F277" s="134">
        <f t="shared" si="13"/>
        <v>17694.604817837946</v>
      </c>
      <c r="G277" s="134">
        <v>230000</v>
      </c>
      <c r="H277" s="134">
        <f t="shared" si="14"/>
        <v>30526.24593536399</v>
      </c>
      <c r="I277" s="134">
        <f>SUM(I278)</f>
        <v>230005.69</v>
      </c>
      <c r="J277" s="134">
        <f t="shared" si="15"/>
        <v>30527.00112814387</v>
      </c>
      <c r="K277" s="134">
        <v>0</v>
      </c>
      <c r="L277" s="138">
        <f>K277/7.5345</f>
        <v>0</v>
      </c>
      <c r="M277" s="134">
        <v>0</v>
      </c>
      <c r="N277" s="138">
        <f>M277/7.5345</f>
        <v>0</v>
      </c>
    </row>
    <row r="278" spans="1:14" ht="27" customHeight="1">
      <c r="A278" s="95" t="s">
        <v>330</v>
      </c>
      <c r="B278" s="96" t="s">
        <v>3</v>
      </c>
      <c r="C278" s="95" t="s">
        <v>329</v>
      </c>
      <c r="D278" s="97"/>
      <c r="E278" s="103">
        <v>133320</v>
      </c>
      <c r="F278" s="93">
        <f t="shared" si="13"/>
        <v>17694.604817837946</v>
      </c>
      <c r="G278" s="103">
        <v>230000</v>
      </c>
      <c r="H278" s="93">
        <f t="shared" si="14"/>
        <v>30526.24593536399</v>
      </c>
      <c r="I278" s="103">
        <f>SUM(I279)</f>
        <v>230005.69</v>
      </c>
      <c r="J278" s="137">
        <f t="shared" si="15"/>
        <v>30527.00112814387</v>
      </c>
      <c r="K278" s="137">
        <v>0</v>
      </c>
      <c r="L278" s="93">
        <f>K278/7.5345</f>
        <v>0</v>
      </c>
      <c r="M278" s="137">
        <v>0</v>
      </c>
      <c r="N278" s="93">
        <f>M278/7.5345</f>
        <v>0</v>
      </c>
    </row>
    <row r="279" spans="1:14" ht="27" customHeight="1">
      <c r="A279" s="96"/>
      <c r="B279" s="95">
        <v>3</v>
      </c>
      <c r="C279" s="95" t="s">
        <v>163</v>
      </c>
      <c r="D279" s="97"/>
      <c r="E279" s="103">
        <f>SUM(E280,E290)</f>
        <v>133320</v>
      </c>
      <c r="F279" s="93">
        <f t="shared" si="13"/>
        <v>17694.604817837946</v>
      </c>
      <c r="G279" s="103">
        <v>230000</v>
      </c>
      <c r="H279" s="93">
        <f t="shared" si="14"/>
        <v>30526.24593536399</v>
      </c>
      <c r="I279" s="103">
        <f>SUM(I280,I290)</f>
        <v>230005.69</v>
      </c>
      <c r="J279" s="137">
        <f t="shared" si="15"/>
        <v>30527.00112814387</v>
      </c>
      <c r="K279" s="137">
        <v>0</v>
      </c>
      <c r="L279" s="93">
        <f>K279/7.5345</f>
        <v>0</v>
      </c>
      <c r="M279" s="137">
        <v>0</v>
      </c>
      <c r="N279" s="93">
        <f>M279/7.5345</f>
        <v>0</v>
      </c>
    </row>
    <row r="280" spans="1:14" ht="27" customHeight="1">
      <c r="A280" s="96"/>
      <c r="B280" s="95">
        <v>31</v>
      </c>
      <c r="C280" s="95" t="s">
        <v>237</v>
      </c>
      <c r="D280" s="97"/>
      <c r="E280" s="103">
        <f>SUM(E281,E284,E287)</f>
        <v>124610</v>
      </c>
      <c r="F280" s="93">
        <f t="shared" si="13"/>
        <v>16538.58915654655</v>
      </c>
      <c r="G280" s="103">
        <v>216622.5</v>
      </c>
      <c r="H280" s="93">
        <f t="shared" si="14"/>
        <v>28750.74656579733</v>
      </c>
      <c r="I280" s="103">
        <f>SUM(I281,I284,I287)</f>
        <v>210046.81</v>
      </c>
      <c r="J280" s="137">
        <f t="shared" si="15"/>
        <v>27878.002521733357</v>
      </c>
      <c r="K280" s="137">
        <v>0</v>
      </c>
      <c r="L280" s="93">
        <f>K280/7.5345</f>
        <v>0</v>
      </c>
      <c r="M280" s="137">
        <v>0</v>
      </c>
      <c r="N280" s="93">
        <f>M280/7.5345</f>
        <v>0</v>
      </c>
    </row>
    <row r="281" spans="1:14" ht="27" customHeight="1">
      <c r="A281" s="96"/>
      <c r="B281" s="95">
        <v>311</v>
      </c>
      <c r="C281" s="95" t="s">
        <v>238</v>
      </c>
      <c r="D281" s="97"/>
      <c r="E281" s="103">
        <f>SUM(E282:E283)</f>
        <v>89451</v>
      </c>
      <c r="F281" s="93">
        <f t="shared" si="13"/>
        <v>11872.187935496715</v>
      </c>
      <c r="G281" s="103">
        <v>176500</v>
      </c>
      <c r="H281" s="93">
        <f t="shared" si="14"/>
        <v>23425.5756851815</v>
      </c>
      <c r="I281" s="103">
        <f>SUM(I282:I283)</f>
        <v>170000.93</v>
      </c>
      <c r="J281" s="137">
        <f t="shared" si="15"/>
        <v>22563.000862698253</v>
      </c>
      <c r="K281" s="137"/>
      <c r="L281" s="93"/>
      <c r="M281" s="137"/>
      <c r="N281" s="93"/>
    </row>
    <row r="282" spans="1:14" ht="27" customHeight="1">
      <c r="A282" s="100"/>
      <c r="B282" s="100">
        <v>3111</v>
      </c>
      <c r="C282" s="100" t="s">
        <v>262</v>
      </c>
      <c r="D282" s="101">
        <v>11001</v>
      </c>
      <c r="E282" s="102">
        <v>61906</v>
      </c>
      <c r="F282" s="93">
        <f t="shared" si="13"/>
        <v>8216.33817771584</v>
      </c>
      <c r="G282" s="102">
        <v>29500</v>
      </c>
      <c r="H282" s="93">
        <f t="shared" si="14"/>
        <v>3915.3228482314685</v>
      </c>
      <c r="I282" s="102">
        <v>20004.1</v>
      </c>
      <c r="J282" s="93">
        <f t="shared" si="15"/>
        <v>2655.0003318070208</v>
      </c>
      <c r="K282" s="93"/>
      <c r="L282" s="93"/>
      <c r="M282" s="93"/>
      <c r="N282" s="93"/>
    </row>
    <row r="283" spans="1:14" ht="27" customHeight="1">
      <c r="A283" s="100"/>
      <c r="B283" s="100">
        <v>3111</v>
      </c>
      <c r="C283" s="100" t="s">
        <v>262</v>
      </c>
      <c r="D283" s="101">
        <v>51100</v>
      </c>
      <c r="E283" s="102">
        <v>27545</v>
      </c>
      <c r="F283" s="93">
        <f t="shared" si="13"/>
        <v>3655.8497577808744</v>
      </c>
      <c r="G283" s="102">
        <v>147000</v>
      </c>
      <c r="H283" s="93">
        <f t="shared" si="14"/>
        <v>19510.25283695003</v>
      </c>
      <c r="I283" s="102">
        <v>149996.83</v>
      </c>
      <c r="J283" s="93">
        <f t="shared" si="15"/>
        <v>19908.00053089123</v>
      </c>
      <c r="K283" s="93"/>
      <c r="L283" s="93"/>
      <c r="M283" s="93"/>
      <c r="N283" s="93"/>
    </row>
    <row r="284" spans="1:14" ht="27" customHeight="1">
      <c r="A284" s="96"/>
      <c r="B284" s="95">
        <v>312</v>
      </c>
      <c r="C284" s="95" t="s">
        <v>240</v>
      </c>
      <c r="D284" s="97"/>
      <c r="E284" s="103">
        <v>20400</v>
      </c>
      <c r="F284" s="93">
        <f t="shared" si="13"/>
        <v>2707.5452916583713</v>
      </c>
      <c r="G284" s="103">
        <v>11000</v>
      </c>
      <c r="H284" s="93">
        <f t="shared" si="14"/>
        <v>1459.9508925608866</v>
      </c>
      <c r="I284" s="103">
        <f>SUM(I285:I286)</f>
        <v>11000.380000000001</v>
      </c>
      <c r="J284" s="137">
        <f t="shared" si="15"/>
        <v>1460.0013272280842</v>
      </c>
      <c r="K284" s="137"/>
      <c r="L284" s="93"/>
      <c r="M284" s="137"/>
      <c r="N284" s="93"/>
    </row>
    <row r="285" spans="1:14" ht="27" customHeight="1">
      <c r="A285" s="100"/>
      <c r="B285" s="100">
        <v>3121</v>
      </c>
      <c r="C285" s="100" t="s">
        <v>240</v>
      </c>
      <c r="D285" s="101">
        <v>11001</v>
      </c>
      <c r="E285" s="102">
        <v>15400</v>
      </c>
      <c r="F285" s="93">
        <f t="shared" si="13"/>
        <v>2043.9312495852412</v>
      </c>
      <c r="G285" s="102">
        <v>500</v>
      </c>
      <c r="H285" s="93">
        <f t="shared" si="14"/>
        <v>66.36140420731303</v>
      </c>
      <c r="I285" s="102">
        <v>497.28</v>
      </c>
      <c r="J285" s="93">
        <f t="shared" si="15"/>
        <v>66.00039816842524</v>
      </c>
      <c r="K285" s="93"/>
      <c r="L285" s="93"/>
      <c r="M285" s="93"/>
      <c r="N285" s="93"/>
    </row>
    <row r="286" spans="1:14" ht="27" customHeight="1">
      <c r="A286" s="100"/>
      <c r="B286" s="100">
        <v>3121</v>
      </c>
      <c r="C286" s="100" t="s">
        <v>240</v>
      </c>
      <c r="D286" s="101">
        <v>51100</v>
      </c>
      <c r="E286" s="102">
        <v>5000</v>
      </c>
      <c r="F286" s="93">
        <f t="shared" si="13"/>
        <v>663.6140420731302</v>
      </c>
      <c r="G286" s="102">
        <v>10500</v>
      </c>
      <c r="H286" s="93">
        <f t="shared" si="14"/>
        <v>1393.5894883535734</v>
      </c>
      <c r="I286" s="102">
        <v>10503.1</v>
      </c>
      <c r="J286" s="93">
        <f t="shared" si="15"/>
        <v>1394.0009290596588</v>
      </c>
      <c r="K286" s="93"/>
      <c r="L286" s="93"/>
      <c r="M286" s="93"/>
      <c r="N286" s="93"/>
    </row>
    <row r="287" spans="1:14" ht="27" customHeight="1">
      <c r="A287" s="96"/>
      <c r="B287" s="95">
        <v>313</v>
      </c>
      <c r="C287" s="95" t="s">
        <v>241</v>
      </c>
      <c r="D287" s="97"/>
      <c r="E287" s="103">
        <f>SUM(E288:E289)</f>
        <v>14759</v>
      </c>
      <c r="F287" s="93">
        <f t="shared" si="13"/>
        <v>1958.855929391466</v>
      </c>
      <c r="G287" s="103">
        <v>29112.5</v>
      </c>
      <c r="H287" s="93">
        <f t="shared" si="14"/>
        <v>3863.892759970801</v>
      </c>
      <c r="I287" s="103">
        <f>SUM(I288:I289)</f>
        <v>29045.5</v>
      </c>
      <c r="J287" s="137">
        <f t="shared" si="15"/>
        <v>3855.0003318070208</v>
      </c>
      <c r="K287" s="137"/>
      <c r="L287" s="93"/>
      <c r="M287" s="137"/>
      <c r="N287" s="93"/>
    </row>
    <row r="288" spans="1:14" ht="27" customHeight="1">
      <c r="A288" s="100"/>
      <c r="B288" s="100">
        <v>3132</v>
      </c>
      <c r="C288" s="100" t="s">
        <v>242</v>
      </c>
      <c r="D288" s="101">
        <v>11001</v>
      </c>
      <c r="E288" s="102">
        <v>9317</v>
      </c>
      <c r="F288" s="93">
        <f t="shared" si="13"/>
        <v>1236.5784059990708</v>
      </c>
      <c r="G288" s="102">
        <v>4867.5</v>
      </c>
      <c r="H288" s="93">
        <f t="shared" si="14"/>
        <v>646.0282699581923</v>
      </c>
      <c r="I288" s="102">
        <v>3300.11</v>
      </c>
      <c r="J288" s="93">
        <f t="shared" si="15"/>
        <v>437.9998672771916</v>
      </c>
      <c r="K288" s="93"/>
      <c r="L288" s="93"/>
      <c r="M288" s="93"/>
      <c r="N288" s="93"/>
    </row>
    <row r="289" spans="1:14" ht="27" customHeight="1">
      <c r="A289" s="100"/>
      <c r="B289" s="100">
        <v>3132</v>
      </c>
      <c r="C289" s="100" t="s">
        <v>242</v>
      </c>
      <c r="D289" s="101">
        <v>51100</v>
      </c>
      <c r="E289" s="102">
        <v>5442</v>
      </c>
      <c r="F289" s="93">
        <f t="shared" si="13"/>
        <v>722.277523392395</v>
      </c>
      <c r="G289" s="102">
        <v>24255</v>
      </c>
      <c r="H289" s="93">
        <f t="shared" si="14"/>
        <v>3219.191718096755</v>
      </c>
      <c r="I289" s="102">
        <v>25745.39</v>
      </c>
      <c r="J289" s="93">
        <f t="shared" si="15"/>
        <v>3417.000464529829</v>
      </c>
      <c r="K289" s="93"/>
      <c r="L289" s="93"/>
      <c r="M289" s="93"/>
      <c r="N289" s="93"/>
    </row>
    <row r="290" spans="1:14" ht="27" customHeight="1">
      <c r="A290" s="96"/>
      <c r="B290" s="95">
        <v>32</v>
      </c>
      <c r="C290" s="95" t="s">
        <v>162</v>
      </c>
      <c r="D290" s="97"/>
      <c r="E290" s="103">
        <v>8710</v>
      </c>
      <c r="F290" s="93">
        <f t="shared" si="13"/>
        <v>1156.015661291393</v>
      </c>
      <c r="G290" s="103">
        <v>13377.5</v>
      </c>
      <c r="H290" s="93">
        <f t="shared" si="14"/>
        <v>1775.4993695666599</v>
      </c>
      <c r="I290" s="103">
        <f>SUM(I291)</f>
        <v>19958.879999999997</v>
      </c>
      <c r="J290" s="137">
        <f t="shared" si="15"/>
        <v>2648.998606410511</v>
      </c>
      <c r="K290" s="137">
        <v>0</v>
      </c>
      <c r="L290" s="93">
        <f>K290/7.5345</f>
        <v>0</v>
      </c>
      <c r="M290" s="137">
        <v>0</v>
      </c>
      <c r="N290" s="93">
        <f>M290/7.5345</f>
        <v>0</v>
      </c>
    </row>
    <row r="291" spans="1:14" ht="27" customHeight="1">
      <c r="A291" s="96"/>
      <c r="B291" s="95">
        <v>321</v>
      </c>
      <c r="C291" s="95" t="s">
        <v>6</v>
      </c>
      <c r="D291" s="97"/>
      <c r="E291" s="103">
        <v>8710</v>
      </c>
      <c r="F291" s="93">
        <f t="shared" si="13"/>
        <v>1156.015661291393</v>
      </c>
      <c r="G291" s="103">
        <v>13377.5</v>
      </c>
      <c r="H291" s="93">
        <f t="shared" si="14"/>
        <v>1775.4993695666599</v>
      </c>
      <c r="I291" s="103">
        <f>SUM(I292:I293)</f>
        <v>19958.879999999997</v>
      </c>
      <c r="J291" s="137">
        <f t="shared" si="15"/>
        <v>2648.998606410511</v>
      </c>
      <c r="K291" s="137"/>
      <c r="L291" s="93"/>
      <c r="M291" s="137"/>
      <c r="N291" s="93"/>
    </row>
    <row r="292" spans="1:14" ht="27" customHeight="1">
      <c r="A292" s="100"/>
      <c r="B292" s="100">
        <v>3212</v>
      </c>
      <c r="C292" s="100" t="s">
        <v>244</v>
      </c>
      <c r="D292" s="101">
        <v>11001</v>
      </c>
      <c r="E292" s="102">
        <v>4710</v>
      </c>
      <c r="F292" s="93">
        <f t="shared" si="13"/>
        <v>625.1244276328887</v>
      </c>
      <c r="G292" s="102">
        <v>811.67</v>
      </c>
      <c r="H292" s="93">
        <f t="shared" si="14"/>
        <v>107.72712190589952</v>
      </c>
      <c r="I292" s="102">
        <v>10698.99</v>
      </c>
      <c r="J292" s="93">
        <f t="shared" si="15"/>
        <v>1420</v>
      </c>
      <c r="K292" s="93"/>
      <c r="L292" s="93"/>
      <c r="M292" s="93"/>
      <c r="N292" s="93"/>
    </row>
    <row r="293" spans="1:14" ht="27" customHeight="1">
      <c r="A293" s="100"/>
      <c r="B293" s="100">
        <v>3212</v>
      </c>
      <c r="C293" s="100" t="s">
        <v>244</v>
      </c>
      <c r="D293" s="101">
        <v>51100</v>
      </c>
      <c r="E293" s="102">
        <v>4000</v>
      </c>
      <c r="F293" s="93">
        <f t="shared" si="13"/>
        <v>530.8912336585042</v>
      </c>
      <c r="G293" s="102">
        <v>12565.83</v>
      </c>
      <c r="H293" s="93">
        <f t="shared" si="14"/>
        <v>1667.7722476607603</v>
      </c>
      <c r="I293" s="102">
        <v>9259.89</v>
      </c>
      <c r="J293" s="93">
        <f t="shared" si="15"/>
        <v>1228.9986064105115</v>
      </c>
      <c r="K293" s="93"/>
      <c r="L293" s="93"/>
      <c r="M293" s="93"/>
      <c r="N293" s="93"/>
    </row>
  </sheetData>
  <sheetProtection/>
  <mergeCells count="3">
    <mergeCell ref="B2:C2"/>
    <mergeCell ref="B3:C3"/>
    <mergeCell ref="A1:N1"/>
  </mergeCells>
  <printOptions/>
  <pageMargins left="0.3937007874015748" right="0.3937007874015748" top="0.3937007874015748" bottom="0.3937007874015748" header="0.3937007874015748" footer="0.3937007874015748"/>
  <pageSetup fitToHeight="0" fitToWidth="1" horizontalDpi="600" verticalDpi="600" orientation="portrait" paperSize="9" scale="57" r:id="rId1"/>
  <headerFooter alignWithMargins="0">
    <oddFooter>&amp;L&amp;C&amp;R</oddFooter>
  </headerFooter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2022-03-16T10:01:50Z</dcterms:created>
  <dcterms:modified xsi:type="dcterms:W3CDTF">2023-01-14T00:30:59Z</dcterms:modified>
  <cp:category/>
  <cp:version/>
  <cp:contentType/>
  <cp:contentStatus/>
</cp:coreProperties>
</file>