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\Desktop\OŠ DIVŠIĆI SVE\OŠ Divšići 2022.g\FP ZA 2022.G\1.rebalans Divšići\"/>
    </mc:Choice>
  </mc:AlternateContent>
  <xr:revisionPtr revIDLastSave="0" documentId="13_ncr:1_{15498931-0593-4081-8DBF-8512BDF3ED41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OPĆI DIO" sheetId="4" r:id="rId1"/>
    <sheet name="PRIHODI" sheetId="2" r:id="rId2"/>
    <sheet name="RASHODI" sheetId="3" r:id="rId3"/>
  </sheets>
  <calcPr calcId="179021"/>
</workbook>
</file>

<file path=xl/calcChain.xml><?xml version="1.0" encoding="utf-8"?>
<calcChain xmlns="http://schemas.openxmlformats.org/spreadsheetml/2006/main">
  <c r="H8" i="4" l="1"/>
  <c r="H9" i="4"/>
  <c r="H10" i="4"/>
  <c r="H11" i="4"/>
  <c r="H12" i="4"/>
  <c r="H13" i="4"/>
  <c r="H15" i="4"/>
  <c r="H16" i="4"/>
  <c r="H19" i="4"/>
  <c r="H22" i="4"/>
  <c r="H23" i="4"/>
  <c r="H7" i="4"/>
  <c r="G21" i="4"/>
  <c r="G23" i="4" s="1"/>
  <c r="J20" i="4"/>
  <c r="J22" i="4" s="1"/>
  <c r="G20" i="4"/>
  <c r="G22" i="4" s="1"/>
  <c r="J13" i="4"/>
  <c r="J19" i="4" s="1"/>
  <c r="J21" i="4" l="1"/>
  <c r="J23" i="4" s="1"/>
  <c r="G10" i="2" l="1"/>
  <c r="E10" i="2"/>
  <c r="F25" i="2"/>
  <c r="E34" i="2"/>
  <c r="F23" i="2"/>
  <c r="G34" i="2" l="1"/>
  <c r="F46" i="2"/>
  <c r="F44" i="2"/>
  <c r="G29" i="2"/>
  <c r="F29" i="2" s="1"/>
  <c r="F49" i="2"/>
  <c r="F16" i="2"/>
  <c r="F12" i="2"/>
  <c r="F14" i="2"/>
  <c r="F15" i="2"/>
  <c r="F17" i="2"/>
  <c r="F18" i="2"/>
  <c r="F19" i="2"/>
  <c r="F21" i="2"/>
  <c r="F27" i="2"/>
  <c r="F31" i="2"/>
  <c r="F32" i="2"/>
  <c r="F36" i="2"/>
  <c r="F37" i="2"/>
  <c r="F39" i="2"/>
  <c r="F41" i="2"/>
  <c r="F42" i="2"/>
  <c r="F48" i="2"/>
  <c r="G9" i="2" l="1"/>
  <c r="E19" i="3"/>
  <c r="E18" i="3"/>
  <c r="E17" i="3"/>
  <c r="E16" i="3"/>
  <c r="E14" i="3"/>
  <c r="E13" i="3"/>
  <c r="E12" i="3"/>
  <c r="G27" i="3" l="1"/>
  <c r="G10" i="3"/>
  <c r="G23" i="3"/>
  <c r="G21" i="3"/>
  <c r="G15" i="3"/>
  <c r="G19" i="3"/>
  <c r="G18" i="3"/>
  <c r="G17" i="3"/>
  <c r="G16" i="3"/>
  <c r="F16" i="3" s="1"/>
  <c r="G11" i="3"/>
  <c r="G14" i="3"/>
  <c r="G13" i="3"/>
  <c r="G12" i="3"/>
  <c r="F12" i="3" s="1"/>
  <c r="G210" i="3"/>
  <c r="G192" i="3"/>
  <c r="F192" i="3" s="1"/>
  <c r="G203" i="3"/>
  <c r="G204" i="3"/>
  <c r="G195" i="3"/>
  <c r="G196" i="3"/>
  <c r="F179" i="3"/>
  <c r="F178" i="3"/>
  <c r="F181" i="3"/>
  <c r="F182" i="3"/>
  <c r="F183" i="3"/>
  <c r="F163" i="3"/>
  <c r="F165" i="3"/>
  <c r="F166" i="3"/>
  <c r="F167" i="3"/>
  <c r="F168" i="3"/>
  <c r="F169" i="3"/>
  <c r="F170" i="3"/>
  <c r="F171" i="3"/>
  <c r="F145" i="3"/>
  <c r="F147" i="3"/>
  <c r="F148" i="3"/>
  <c r="F149" i="3"/>
  <c r="F150" i="3"/>
  <c r="F151" i="3"/>
  <c r="G82" i="3"/>
  <c r="G75" i="3" s="1"/>
  <c r="F75" i="3" s="1"/>
  <c r="F92" i="3"/>
  <c r="F93" i="3"/>
  <c r="F94" i="3"/>
  <c r="F72" i="3"/>
  <c r="G32" i="3"/>
  <c r="F32" i="3" s="1"/>
  <c r="F61" i="3"/>
  <c r="F33" i="3"/>
  <c r="F35" i="3"/>
  <c r="F36" i="3"/>
  <c r="F37" i="3"/>
  <c r="F38" i="3"/>
  <c r="F39" i="3"/>
  <c r="F40" i="3"/>
  <c r="F41" i="3"/>
  <c r="F42" i="3"/>
  <c r="F44" i="3"/>
  <c r="F46" i="3"/>
  <c r="F47" i="3"/>
  <c r="F48" i="3"/>
  <c r="F49" i="3"/>
  <c r="F50" i="3"/>
  <c r="F52" i="3"/>
  <c r="F54" i="3"/>
  <c r="F55" i="3"/>
  <c r="F56" i="3"/>
  <c r="F57" i="3"/>
  <c r="F58" i="3"/>
  <c r="F59" i="3"/>
  <c r="F60" i="3"/>
  <c r="F62" i="3"/>
  <c r="F63" i="3"/>
  <c r="F64" i="3"/>
  <c r="F66" i="3"/>
  <c r="F67" i="3"/>
  <c r="F69" i="3"/>
  <c r="F70" i="3"/>
  <c r="F71" i="3"/>
  <c r="F73" i="3"/>
  <c r="F76" i="3"/>
  <c r="F78" i="3"/>
  <c r="F79" i="3"/>
  <c r="F80" i="3"/>
  <c r="F82" i="3"/>
  <c r="F84" i="3"/>
  <c r="F85" i="3"/>
  <c r="F86" i="3"/>
  <c r="F87" i="3"/>
  <c r="F88" i="3"/>
  <c r="F89" i="3"/>
  <c r="F90" i="3"/>
  <c r="F91" i="3"/>
  <c r="F96" i="3"/>
  <c r="F97" i="3"/>
  <c r="F98" i="3"/>
  <c r="F100" i="3"/>
  <c r="F101" i="3"/>
  <c r="F102" i="3"/>
  <c r="F104" i="3"/>
  <c r="F106" i="3"/>
  <c r="F107" i="3"/>
  <c r="F108" i="3"/>
  <c r="F109" i="3"/>
  <c r="F110" i="3"/>
  <c r="F111" i="3"/>
  <c r="F112" i="3"/>
  <c r="F113" i="3"/>
  <c r="F115" i="3"/>
  <c r="F117" i="3"/>
  <c r="F118" i="3"/>
  <c r="F119" i="3"/>
  <c r="F120" i="3"/>
  <c r="F121" i="3"/>
  <c r="F122" i="3"/>
  <c r="F124" i="3"/>
  <c r="F126" i="3"/>
  <c r="F127" i="3"/>
  <c r="F128" i="3"/>
  <c r="F130" i="3"/>
  <c r="F132" i="3"/>
  <c r="F133" i="3"/>
  <c r="F134" i="3"/>
  <c r="F135" i="3"/>
  <c r="F136" i="3"/>
  <c r="F137" i="3"/>
  <c r="F139" i="3"/>
  <c r="F141" i="3"/>
  <c r="F142" i="3"/>
  <c r="F143" i="3"/>
  <c r="F153" i="3"/>
  <c r="F155" i="3"/>
  <c r="F156" i="3"/>
  <c r="F157" i="3"/>
  <c r="F158" i="3"/>
  <c r="F159" i="3"/>
  <c r="F160" i="3"/>
  <c r="F162" i="3"/>
  <c r="F173" i="3"/>
  <c r="F175" i="3"/>
  <c r="F176" i="3"/>
  <c r="F177" i="3"/>
  <c r="F185" i="3"/>
  <c r="F186" i="3"/>
  <c r="F188" i="3"/>
  <c r="F189" i="3"/>
  <c r="F190" i="3"/>
  <c r="F193" i="3"/>
  <c r="F195" i="3"/>
  <c r="F196" i="3"/>
  <c r="F197" i="3"/>
  <c r="F198" i="3"/>
  <c r="F199" i="3"/>
  <c r="F200" i="3"/>
  <c r="F201" i="3"/>
  <c r="F203" i="3"/>
  <c r="F204" i="3"/>
  <c r="F205" i="3"/>
  <c r="F206" i="3"/>
  <c r="F207" i="3"/>
  <c r="F208" i="3"/>
  <c r="F209" i="3"/>
  <c r="F11" i="3"/>
  <c r="F13" i="3"/>
  <c r="F14" i="3"/>
  <c r="F15" i="3"/>
  <c r="F17" i="3"/>
  <c r="F18" i="3"/>
  <c r="F19" i="3"/>
  <c r="F20" i="3"/>
  <c r="F21" i="3"/>
  <c r="F22" i="3"/>
  <c r="F23" i="3"/>
  <c r="F24" i="3"/>
  <c r="F25" i="3"/>
  <c r="F26" i="3"/>
  <c r="F10" i="3"/>
  <c r="I9" i="2" l="1"/>
  <c r="H9" i="2"/>
  <c r="I27" i="3"/>
  <c r="H27" i="3"/>
  <c r="E27" i="3"/>
  <c r="F27" i="3" s="1"/>
  <c r="E210" i="3" l="1"/>
  <c r="F210" i="3" s="1"/>
  <c r="D36" i="3" l="1"/>
  <c r="D41" i="3"/>
  <c r="H44" i="3"/>
  <c r="D47" i="3"/>
  <c r="H47" i="3"/>
  <c r="D49" i="3"/>
  <c r="H49" i="3"/>
  <c r="D35" i="3" l="1"/>
  <c r="D34" i="3" s="1"/>
  <c r="D33" i="3" s="1"/>
  <c r="D46" i="3"/>
  <c r="D45" i="3" s="1"/>
  <c r="D44" i="3" s="1"/>
  <c r="F34" i="2"/>
  <c r="E29" i="2"/>
  <c r="F10" i="2"/>
  <c r="E9" i="2" l="1"/>
  <c r="F9" i="2" s="1"/>
  <c r="D55" i="3" l="1"/>
  <c r="D59" i="3"/>
  <c r="D70" i="3"/>
  <c r="D69" i="3" s="1"/>
  <c r="D68" i="3" s="1"/>
  <c r="D79" i="3"/>
  <c r="D85" i="3"/>
  <c r="D90" i="3"/>
  <c r="D117" i="3"/>
  <c r="D133" i="3"/>
  <c r="D136" i="3"/>
  <c r="D142" i="3"/>
  <c r="D141" i="3" s="1"/>
  <c r="D140" i="3" s="1"/>
  <c r="D139" i="3" s="1"/>
  <c r="D156" i="3"/>
  <c r="D155" i="3" s="1"/>
  <c r="D176" i="3"/>
  <c r="D175" i="3" s="1"/>
  <c r="D174" i="3" s="1"/>
  <c r="D173" i="3" s="1"/>
  <c r="D162" i="3" s="1"/>
  <c r="D84" i="3" l="1"/>
  <c r="D83" i="3" s="1"/>
  <c r="D82" i="3" s="1"/>
  <c r="D132" i="3"/>
  <c r="D131" i="3" s="1"/>
  <c r="D130" i="3" s="1"/>
  <c r="D154" i="3"/>
  <c r="D153" i="3" s="1"/>
  <c r="D78" i="3"/>
  <c r="D77" i="3" s="1"/>
  <c r="D76" i="3" s="1"/>
  <c r="D54" i="3"/>
  <c r="D53" i="3" s="1"/>
  <c r="D185" i="3"/>
  <c r="D116" i="3"/>
  <c r="D115" i="3" s="1"/>
  <c r="D67" i="3"/>
  <c r="D66" i="3"/>
  <c r="D75" i="3" l="1"/>
  <c r="D52" i="3"/>
  <c r="D32" i="3" s="1"/>
  <c r="D210" i="3" l="1"/>
  <c r="D34" i="2"/>
  <c r="D29" i="2"/>
  <c r="D10" i="2"/>
  <c r="D9" i="2" l="1"/>
  <c r="H142" i="3"/>
  <c r="H97" i="3"/>
  <c r="H66" i="3"/>
  <c r="H210" i="3" s="1"/>
  <c r="H59" i="3"/>
  <c r="H107" i="3" l="1"/>
  <c r="H156" i="3"/>
</calcChain>
</file>

<file path=xl/sharedStrings.xml><?xml version="1.0" encoding="utf-8"?>
<sst xmlns="http://schemas.openxmlformats.org/spreadsheetml/2006/main" count="345" uniqueCount="185">
  <si>
    <t>ŠIFRA</t>
  </si>
  <si>
    <t>RAČUN</t>
  </si>
  <si>
    <t>OPIS</t>
  </si>
  <si>
    <t>RASHODI POSLOVANJA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</si>
  <si>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</si>
  <si>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</si>
  <si>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</si>
  <si>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</si>
  <si>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</si>
  <si>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</si>
  <si>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A210101</t>
  </si>
  <si>
    <t xml:space="preserve">RASHODI ZA MATERIJAL I ENERGIJU </t>
  </si>
  <si>
    <t>RASHODI ZA USLUGE</t>
  </si>
  <si>
    <t>OSTALI NESPOMENUTI RASHODI POSLOVANJA</t>
  </si>
  <si>
    <t>FINANCIJSKI RASHODI</t>
  </si>
  <si>
    <t>OSTALI FINANCIJSKI RASHODI</t>
  </si>
  <si>
    <t>A210102</t>
  </si>
  <si>
    <t>2102</t>
  </si>
  <si>
    <t>A210201</t>
  </si>
  <si>
    <t>RASHODI ZA MATERIJAL I ENERGIJU</t>
  </si>
  <si>
    <t>2301</t>
  </si>
  <si>
    <t>A230106</t>
  </si>
  <si>
    <t xml:space="preserve">MATERIJALNI RASHODI </t>
  </si>
  <si>
    <t>SVEUKUPNO</t>
  </si>
  <si>
    <t xml:space="preserve">                                                                     M.P.</t>
  </si>
  <si>
    <t>PRIHODI POSLOVANJA</t>
  </si>
  <si>
    <t xml:space="preserve">           PRIHODI I PRIMICI ISKAZANI PO VRSTAMA</t>
  </si>
  <si>
    <t>VRSTA PRIHODA</t>
  </si>
  <si>
    <t>OSNOVNA ŠKOLA DIVŠIĆI</t>
  </si>
  <si>
    <t>DIVŠIĆI 5, 52206 MARČANA</t>
  </si>
  <si>
    <t xml:space="preserve">OSTALI NESP. RASHODI POSLOVANJA </t>
  </si>
  <si>
    <t>PROGRAM: REDOVNA DJELATNOST OSNOVNIH ŠKOLA - MINIMALNI STANDARD</t>
  </si>
  <si>
    <t>PROGRAM: REDOVNA DJELATNOST OSNOVNIH ŠKOLA - IZNAD STANDARDA</t>
  </si>
  <si>
    <t>A230163</t>
  </si>
  <si>
    <t>AKTIVNOST: Izleti i terenska nastava</t>
  </si>
  <si>
    <t>NAKNADA TROŠKOVA ZAPOSLENIMA</t>
  </si>
  <si>
    <t>A230148</t>
  </si>
  <si>
    <t>POMOĆI IZ INOZ.I OD SUBJEKATA UNUTAR OPĆEG PRORAČUNA</t>
  </si>
  <si>
    <t>A230184</t>
  </si>
  <si>
    <t>PRIHODI OD ADMINIST.PRISTOJBI I PO POSEBNIM PROPISIMA</t>
  </si>
  <si>
    <t>OPĆI DIO</t>
  </si>
  <si>
    <t>Izvor financiranja: 48005 Dec.sredstva za OŠ - Prihodi od županijskog proračuna IŽ</t>
  </si>
  <si>
    <t>NAKNADE GRAĐ.I KUĆANSTVIMA NA TEMELJU OSIGURANJA I DR.NAKNADE</t>
  </si>
  <si>
    <t>OSTELE NAKNADE GRAĐANIMA I KUĆANSTVIMA IZ PRORAČUNA</t>
  </si>
  <si>
    <t>Izvor financiranja: 11001 Nenamjenski prih.i prim - Prihodi od županij. proračuna  IŽ</t>
  </si>
  <si>
    <t>Izvor financiranja: 47300 Prihodi za pos.namj.za OŠ - sufinanc.od strane roditelja</t>
  </si>
  <si>
    <t>Izvor financiranja: 11001 Namjenski prihodi i primici - Prihodi od županij.pror.IŽ</t>
  </si>
  <si>
    <t>RASHODI ZA NABAVU NEFINANCIJSKE IMOVINE</t>
  </si>
  <si>
    <t>RASHODI ZA NABAVU PROIZVEDENE DUGOTRAJNE IMOVINE</t>
  </si>
  <si>
    <t>KNJIGE</t>
  </si>
  <si>
    <t>Izvor financiranja: 53060 Ministarstvo poljoprivrede za proračunske korisnike</t>
  </si>
  <si>
    <t>PROGRAM: OPREMANJE U OSNOVNIM ŠKOLAMA</t>
  </si>
  <si>
    <t>K240502</t>
  </si>
  <si>
    <t>AKTIVNOST: Opremanje knjižnica</t>
  </si>
  <si>
    <t>RASHODI ZA NABAVU NEFINANCIJE IMOVINE</t>
  </si>
  <si>
    <t>Namjenski prihodi i primici - Zavičajna nastava</t>
  </si>
  <si>
    <t xml:space="preserve">Urbroj: </t>
  </si>
  <si>
    <t xml:space="preserve">Klasa: </t>
  </si>
  <si>
    <t>A210104</t>
  </si>
  <si>
    <t>A230116</t>
  </si>
  <si>
    <t>AKTIVNOST: Školski list, časopisi i knjige</t>
  </si>
  <si>
    <t>AKTIVNOST: Produženi boravak</t>
  </si>
  <si>
    <t>1.IZMJ.FP2020.</t>
  </si>
  <si>
    <t>PRISTOJBE I NAKNADE</t>
  </si>
  <si>
    <t>A230104</t>
  </si>
  <si>
    <t>NAKNADA GRAĐANIMA I KUĆANSTVIMA</t>
  </si>
  <si>
    <t>NAKNADA GRAĐANIMA I KUĆANSTVIMA U NARAVI</t>
  </si>
  <si>
    <t>AKTIVNOST: Prihodi učenika s posebnim potrebama</t>
  </si>
  <si>
    <t>A230203</t>
  </si>
  <si>
    <t>PROGRAM : OBRAZOVANJE IZNAD STANDARDA</t>
  </si>
  <si>
    <t>1.IZMJ.FP 2020.</t>
  </si>
  <si>
    <t xml:space="preserve"> AKTIVNOST: Materijalni rashodi OŠ po kriterijima -67111</t>
  </si>
  <si>
    <t>AKTIVNOST: Materijalni rashodi OŠ po stvarnom trošku 67111</t>
  </si>
  <si>
    <t>AKTIVNOST: Plaće i drugi rashodi za zaposlene osnovnih škola- 63612</t>
  </si>
  <si>
    <t>AKTIVNOST: Materijalni rashodi OŠ po stvarnom trošku - iznad standarda-67111</t>
  </si>
  <si>
    <t>Izvor financiranja: 55254 Općina Marčana za proračunske korisnike -63613</t>
  </si>
  <si>
    <t>AKTIVNOST: Zavičajna nastava -67111</t>
  </si>
  <si>
    <t>Izvor financiranja: 53082 MZO za proračunske korisnike -63612</t>
  </si>
  <si>
    <t>Pomoći pror.korisn.iz proračuna koji im nije nadležan - MZO- udžbenici</t>
  </si>
  <si>
    <t>Pomoći pror.korisn.iz proračuna koji im nije nadležan - MZO- TUR</t>
  </si>
  <si>
    <t>Prihodi po posebnim propisima - školski obrok</t>
  </si>
  <si>
    <t>Pomoći pror.korisn.iz proračuna koji im nije nadležan - medni dani</t>
  </si>
  <si>
    <t>PROGRAM : REDOVNA DJELATNOST OŠ- minimalni standard</t>
  </si>
  <si>
    <t>PROGRAM : REDOVNA DJELATNOST OŠ- iznad standarda</t>
  </si>
  <si>
    <t>Pomoći pror.korisn.iz proračuna koji im nije nadležan - OPĆINA- soc.program</t>
  </si>
  <si>
    <t>A230107</t>
  </si>
  <si>
    <t>PRIHODI IZ  ŽUPANIJE</t>
  </si>
  <si>
    <t>Izvor Izvor financiranja: 53082 MZO za proračunske korisnike</t>
  </si>
  <si>
    <t>AKTIVNOST: Školska kuhinja - 65264</t>
  </si>
  <si>
    <t>Izvor financiranja: 53082 MZO za proračunske korisnike - 63612</t>
  </si>
  <si>
    <t>Pomoći pror.korisn. iz proračuna koji im nije nadležan-MZO -plaće</t>
  </si>
  <si>
    <t>PROGRAM: PROGRAMI OBRAZOVANJA IZNAD STANDARDA</t>
  </si>
  <si>
    <t>AKTIVNOST: Pomoćnici u nastavi</t>
  </si>
  <si>
    <t>Izvor financiranja 11001 Nenamjenski prihodi i primici - ugovor o djelu</t>
  </si>
  <si>
    <t>PROGRAM : REDOVNA DJELATNOST OŠ - minimalni standard</t>
  </si>
  <si>
    <t>Izvor financiranja: 47300 Prihodi za posebne namjene za OŠ - suf.roditelja-65264</t>
  </si>
  <si>
    <t>RAZLIKA</t>
  </si>
  <si>
    <t>Izvor financiranja: 55263 Općina Medulin za proračunske korisnike -63613</t>
  </si>
  <si>
    <t>MATERIJAL I SIROVINE</t>
  </si>
  <si>
    <t>A230135</t>
  </si>
  <si>
    <t>AKTIVNOST: Školsko sportsko natjecanje</t>
  </si>
  <si>
    <t>Izvor: 58300 Ostale institucije za osnovne škole</t>
  </si>
  <si>
    <t>AKTIVNOST: Medni dani - 63811</t>
  </si>
  <si>
    <t>Izvor financiranja: 11001 Nenamjenski prihodi i primici</t>
  </si>
  <si>
    <t>T910801</t>
  </si>
  <si>
    <t>PROGRAM: MOZAIK 4</t>
  </si>
  <si>
    <t xml:space="preserve">AKTIVNOST: Provedba prijekta MOZAIK </t>
  </si>
  <si>
    <t>Izvor financiranja: 51100 Strukturni fondov EU</t>
  </si>
  <si>
    <t>Pomoći pror.korisn.iz proračuna koji im nije nadležan - OPĆ.MEDULIN- soc.prog.</t>
  </si>
  <si>
    <t>Pomoći pror.korisn.iz proračuna koji im nije nadležan - OPĆINA- prod.boravak</t>
  </si>
  <si>
    <t>Pomoći pror.korisn.iz proračuna koji im nije nadležan - Strukturni fondovi EU</t>
  </si>
  <si>
    <t>Prihodi iz proračuna IŽ - nenamjenski prihodi i primici - MOZAIK 4</t>
  </si>
  <si>
    <t>Pomoći od izvanpror.korisnika - školsko sportsko natjecanje</t>
  </si>
  <si>
    <t>Razlika</t>
  </si>
  <si>
    <t>PLAĆE (BRUTO)</t>
  </si>
  <si>
    <t>RASHODI ZA MATERIJAL I ENERG.</t>
  </si>
  <si>
    <t>OST.NESPOM.RASHODI POSLOVANJA</t>
  </si>
  <si>
    <t>NAKN.GRAĐ.,KUĆANSTVIMA NA TEMELJ.OSIGURANJA I DR.NAKNADE</t>
  </si>
  <si>
    <t>OSTALE NAKNADE GRAĐANIMA I KUČANSTVIMA IZ PRORAČUNA</t>
  </si>
  <si>
    <t>KNJIGE,UMJ.DJELA I OST.IZLOŽB.VRIJEDN.</t>
  </si>
  <si>
    <t>PROJEKCIJA</t>
  </si>
  <si>
    <t>RASHODI I IZDACI PREMA PRORAČUNSKOJ KLASIFIKACIJI</t>
  </si>
  <si>
    <t>PLAN 2022</t>
  </si>
  <si>
    <t xml:space="preserve">PROJEKCIJA </t>
  </si>
  <si>
    <t>PLANA 2023</t>
  </si>
  <si>
    <t>PLANA 2024</t>
  </si>
  <si>
    <t>Predsjednik školskog odbora:</t>
  </si>
  <si>
    <t>Darian Divšić</t>
  </si>
  <si>
    <t>Plan 2022</t>
  </si>
  <si>
    <t xml:space="preserve">PLAN 2022 </t>
  </si>
  <si>
    <t xml:space="preserve">PROJEKCIJA PLANA ZA 2023 </t>
  </si>
  <si>
    <t>PROJEKCIJA PLANA ZA 2024</t>
  </si>
  <si>
    <t>1.REBALANS</t>
  </si>
  <si>
    <t xml:space="preserve"> PLANA 2022</t>
  </si>
  <si>
    <t>PLANA 2022</t>
  </si>
  <si>
    <t>A230164</t>
  </si>
  <si>
    <t>AKTIVNOST: Obilježavanje godišnice škole</t>
  </si>
  <si>
    <t>Izvor: 53082 MZO za proračunske korisnike-6361</t>
  </si>
  <si>
    <t>A230202</t>
  </si>
  <si>
    <t>AKTIVNOST: Građanski odgoj</t>
  </si>
  <si>
    <t>PROGRAM: INVESTICIJSKO ODRŽAVANJE OSNOVNIH ŠKOLA</t>
  </si>
  <si>
    <t>A240101</t>
  </si>
  <si>
    <t>AKTIVNOST: Investicijsko održavanje OŠ - 671</t>
  </si>
  <si>
    <t>Datum: 17.06.2022.</t>
  </si>
  <si>
    <t xml:space="preserve">                                1.REBALANS FINANCIJSKOG PLANA ZA 2022 I PROJEKCIJE ZA 2023 I 2024</t>
  </si>
  <si>
    <t>1.REBALANS PLANA 2022</t>
  </si>
  <si>
    <t>Divšići, 17.06.2022.</t>
  </si>
  <si>
    <t>Obilježavanje godišnjice škole</t>
  </si>
  <si>
    <t>PROGRAM: OBRAZOVANJE IZNAD STANDARDA</t>
  </si>
  <si>
    <t>Građanski odgoj</t>
  </si>
  <si>
    <t>Investicijsko održavanje OŠ</t>
  </si>
  <si>
    <t>Pomoći pror.korisn.iz proračuna koji im nije nadležan-MZO-knjižnica</t>
  </si>
  <si>
    <t>Plan za 2021</t>
  </si>
  <si>
    <t>Projekcija plana za 2023</t>
  </si>
  <si>
    <t>RAČUN PRIHODA I RASHODA</t>
  </si>
  <si>
    <t xml:space="preserve">          UKUPNO PRIHODI (6+7)</t>
  </si>
  <si>
    <t xml:space="preserve">          6       Prihodi poslovanja</t>
  </si>
  <si>
    <t xml:space="preserve">          7       Prihodi od prodaje nefinancijske imovine</t>
  </si>
  <si>
    <t xml:space="preserve">          UKUPNO RASHODI (3+4)</t>
  </si>
  <si>
    <t xml:space="preserve">          3       Rashodi poslovanja</t>
  </si>
  <si>
    <t xml:space="preserve">          4       Rashodi za nabavu nefinancijske imovine</t>
  </si>
  <si>
    <t xml:space="preserve">          RAZLIKA - VIŠAK / MANJAK</t>
  </si>
  <si>
    <t>RAČUN FINANCIRANJA</t>
  </si>
  <si>
    <t xml:space="preserve">          8      Primici od financijske imovine i zaduženja</t>
  </si>
  <si>
    <t xml:space="preserve">          5      Izdaci za financijsku imovinu i otplate zajmova</t>
  </si>
  <si>
    <t>RASPOLOŽIVA SREDSTVA IZ PRETHODNIH GODINA</t>
  </si>
  <si>
    <t xml:space="preserve">                 Ukupni donos viška/manjka iz prethodnih godina</t>
  </si>
  <si>
    <t xml:space="preserve">                 Višak/manjak iz prethodinh godina koji će se pokriti</t>
  </si>
  <si>
    <t>Višak/manjak</t>
  </si>
  <si>
    <t>neto financiranje</t>
  </si>
  <si>
    <t xml:space="preserve">       višak/manjak iz prethodnih godina koji će se pokriti</t>
  </si>
  <si>
    <t>Projekcija plana za 2024</t>
  </si>
  <si>
    <t>1.rebalans        plana 2022</t>
  </si>
  <si>
    <t xml:space="preserve">     RAZLIKA (višak/manjak koji se prenosi u iduću godinu)</t>
  </si>
  <si>
    <t>1.Rebalans Financijskog plana za 2022 i projekcije plana za 2023 i 2024</t>
  </si>
  <si>
    <t>1. REBALANS FINANCIJSKOG PLANA OŠ DIVŠIĆI ZA 2022. G. I                                                                                                                                                PROJEKCIJA PLANA ZA 2023. I 2024. GODINU</t>
  </si>
  <si>
    <t>Prihodi po posebnim propisima - izleti i terenska nastava</t>
  </si>
  <si>
    <t>Prihodi iz proračuna IŽ po kriterijima - dotacije</t>
  </si>
  <si>
    <t>Prihodi iz proračuna IŽ po stvarnom trošku - zdr.pregledi i prijevoz</t>
  </si>
  <si>
    <t>Prihodi iz proračuna IŽ iznad standarda - energenti i osiguranje</t>
  </si>
  <si>
    <t>Prihodi iz proračuna IŽ- iznad standarda - PUN-ugovor</t>
  </si>
  <si>
    <t>Klasa: 400-01/22-01/02</t>
  </si>
  <si>
    <t>Urbroj: 2168-6-04-22-1</t>
  </si>
  <si>
    <t>400-01/22-01/02</t>
  </si>
  <si>
    <t>2168-6-04-22-1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</si>
</sst>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3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6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49" fontId="0" fillId="0" borderId="1" xfId="0" applyNumberFormat="1" applyBorder="1"/>
    <xf numFmtId="0" fontId="0" fillId="0" borderId="3" xfId="0" applyBorder="1"/>
    <xf numFmtId="3" fontId="0" fillId="0" borderId="1" xfId="0" applyNumberFormat="1" applyBorder="1"/>
    <xf numFmtId="3" fontId="4" fillId="0" borderId="1" xfId="0" applyNumberFormat="1" applyFont="1" applyBorder="1"/>
    <xf numFmtId="49" fontId="0" fillId="3" borderId="1" xfId="0" applyNumberFormat="1" applyFill="1" applyBorder="1"/>
    <xf numFmtId="0" fontId="0" fillId="3" borderId="1" xfId="0" applyFill="1" applyBorder="1"/>
    <xf numFmtId="3" fontId="0" fillId="3" borderId="1" xfId="0" applyNumberFormat="1" applyFill="1" applyBorder="1"/>
    <xf numFmtId="0" fontId="0" fillId="3" borderId="0" xfId="0" applyFill="1"/>
    <xf numFmtId="49" fontId="5" fillId="3" borderId="1" xfId="0" applyNumberFormat="1" applyFont="1" applyFill="1" applyBorder="1"/>
    <xf numFmtId="0" fontId="5" fillId="3" borderId="1" xfId="0" applyFont="1" applyFill="1" applyBorder="1"/>
    <xf numFmtId="0" fontId="5" fillId="3" borderId="0" xfId="0" applyFont="1" applyFill="1"/>
    <xf numFmtId="3" fontId="5" fillId="0" borderId="1" xfId="0" applyNumberFormat="1" applyFont="1" applyBorder="1"/>
    <xf numFmtId="49" fontId="5" fillId="0" borderId="1" xfId="0" applyNumberFormat="1" applyFont="1" applyBorder="1"/>
    <xf numFmtId="0" fontId="5" fillId="0" borderId="1" xfId="0" applyFont="1" applyBorder="1"/>
    <xf numFmtId="0" fontId="0" fillId="0" borderId="1" xfId="0" applyFont="1" applyBorder="1"/>
    <xf numFmtId="3" fontId="0" fillId="0" borderId="1" xfId="0" applyNumberFormat="1" applyFont="1" applyBorder="1"/>
    <xf numFmtId="0" fontId="0" fillId="0" borderId="0" xfId="0" applyBorder="1"/>
    <xf numFmtId="0" fontId="0" fillId="0" borderId="0" xfId="0" applyFont="1" applyBorder="1"/>
    <xf numFmtId="0" fontId="5" fillId="0" borderId="0" xfId="0" applyFont="1"/>
    <xf numFmtId="49" fontId="0" fillId="0" borderId="1" xfId="0" applyNumberFormat="1" applyFill="1" applyBorder="1"/>
    <xf numFmtId="0" fontId="0" fillId="0" borderId="0" xfId="0" applyFill="1"/>
    <xf numFmtId="3" fontId="7" fillId="0" borderId="1" xfId="0" applyNumberFormat="1" applyFont="1" applyBorder="1"/>
    <xf numFmtId="3" fontId="7" fillId="0" borderId="1" xfId="0" applyNumberFormat="1" applyFont="1" applyFill="1" applyBorder="1"/>
    <xf numFmtId="3" fontId="7" fillId="3" borderId="1" xfId="0" applyNumberFormat="1" applyFont="1" applyFill="1" applyBorder="1"/>
    <xf numFmtId="3" fontId="8" fillId="0" borderId="1" xfId="0" applyNumberFormat="1" applyFont="1" applyBorder="1"/>
    <xf numFmtId="3" fontId="6" fillId="0" borderId="0" xfId="0" applyNumberFormat="1" applyFont="1"/>
    <xf numFmtId="0" fontId="9" fillId="0" borderId="0" xfId="0" applyFont="1"/>
    <xf numFmtId="3" fontId="7" fillId="0" borderId="6" xfId="0" applyNumberFormat="1" applyFont="1" applyBorder="1"/>
    <xf numFmtId="0" fontId="7" fillId="0" borderId="1" xfId="0" applyFont="1" applyBorder="1"/>
    <xf numFmtId="3" fontId="1" fillId="0" borderId="1" xfId="0" applyNumberFormat="1" applyFont="1" applyBorder="1"/>
    <xf numFmtId="49" fontId="5" fillId="0" borderId="1" xfId="0" applyNumberFormat="1" applyFont="1" applyFill="1" applyBorder="1"/>
    <xf numFmtId="0" fontId="5" fillId="0" borderId="1" xfId="0" applyFont="1" applyFill="1" applyBorder="1"/>
    <xf numFmtId="0" fontId="5" fillId="0" borderId="1" xfId="0" applyFont="1" applyBorder="1" applyAlignment="1">
      <alignment wrapText="1"/>
    </xf>
    <xf numFmtId="3" fontId="8" fillId="0" borderId="1" xfId="0" applyNumberFormat="1" applyFont="1" applyFill="1" applyBorder="1"/>
    <xf numFmtId="3" fontId="5" fillId="0" borderId="1" xfId="0" applyNumberFormat="1" applyFont="1" applyFill="1" applyBorder="1"/>
    <xf numFmtId="0" fontId="5" fillId="0" borderId="0" xfId="0" applyFont="1" applyFill="1"/>
    <xf numFmtId="0" fontId="7" fillId="0" borderId="0" xfId="0" applyFont="1"/>
    <xf numFmtId="3" fontId="4" fillId="2" borderId="1" xfId="0" applyNumberFormat="1" applyFont="1" applyFill="1" applyBorder="1"/>
    <xf numFmtId="49" fontId="5" fillId="2" borderId="1" xfId="0" applyNumberFormat="1" applyFont="1" applyFill="1" applyBorder="1"/>
    <xf numFmtId="0" fontId="5" fillId="2" borderId="1" xfId="0" applyFont="1" applyFill="1" applyBorder="1"/>
    <xf numFmtId="3" fontId="8" fillId="2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3" fontId="5" fillId="2" borderId="1" xfId="0" applyNumberFormat="1" applyFont="1" applyFill="1" applyBorder="1"/>
    <xf numFmtId="3" fontId="0" fillId="3" borderId="1" xfId="0" applyNumberFormat="1" applyFont="1" applyFill="1" applyBorder="1"/>
    <xf numFmtId="49" fontId="0" fillId="4" borderId="1" xfId="0" applyNumberFormat="1" applyFill="1" applyBorder="1"/>
    <xf numFmtId="0" fontId="0" fillId="4" borderId="1" xfId="0" applyFill="1" applyBorder="1"/>
    <xf numFmtId="3" fontId="7" fillId="4" borderId="1" xfId="0" applyNumberFormat="1" applyFont="1" applyFill="1" applyBorder="1"/>
    <xf numFmtId="3" fontId="10" fillId="4" borderId="1" xfId="0" applyNumberFormat="1" applyFont="1" applyFill="1" applyBorder="1"/>
    <xf numFmtId="3" fontId="0" fillId="4" borderId="1" xfId="0" applyNumberFormat="1" applyFill="1" applyBorder="1"/>
    <xf numFmtId="0" fontId="0" fillId="4" borderId="0" xfId="0" applyFill="1"/>
    <xf numFmtId="49" fontId="6" fillId="0" borderId="1" xfId="0" applyNumberFormat="1" applyFont="1" applyBorder="1"/>
    <xf numFmtId="0" fontId="6" fillId="0" borderId="1" xfId="0" applyFont="1" applyBorder="1"/>
    <xf numFmtId="3" fontId="6" fillId="0" borderId="1" xfId="0" applyNumberFormat="1" applyFont="1" applyBorder="1"/>
    <xf numFmtId="0" fontId="6" fillId="0" borderId="0" xfId="0" applyFont="1"/>
    <xf numFmtId="49" fontId="6" fillId="3" borderId="1" xfId="0" applyNumberFormat="1" applyFont="1" applyFill="1" applyBorder="1"/>
    <xf numFmtId="0" fontId="6" fillId="3" borderId="1" xfId="0" applyFont="1" applyFill="1" applyBorder="1"/>
    <xf numFmtId="3" fontId="6" fillId="3" borderId="1" xfId="0" applyNumberFormat="1" applyFont="1" applyFill="1" applyBorder="1"/>
    <xf numFmtId="0" fontId="6" fillId="3" borderId="0" xfId="0" applyFont="1" applyFill="1"/>
    <xf numFmtId="3" fontId="12" fillId="0" borderId="1" xfId="0" applyNumberFormat="1" applyFont="1" applyBorder="1"/>
    <xf numFmtId="0" fontId="13" fillId="0" borderId="0" xfId="0" applyFont="1"/>
    <xf numFmtId="0" fontId="0" fillId="2" borderId="0" xfId="0" applyFill="1"/>
    <xf numFmtId="3" fontId="10" fillId="0" borderId="1" xfId="0" applyNumberFormat="1" applyFont="1" applyBorder="1"/>
    <xf numFmtId="3" fontId="0" fillId="0" borderId="1" xfId="0" applyNumberFormat="1" applyFont="1" applyFill="1" applyBorder="1"/>
    <xf numFmtId="3" fontId="0" fillId="4" borderId="1" xfId="0" applyNumberFormat="1" applyFont="1" applyFill="1" applyBorder="1"/>
    <xf numFmtId="49" fontId="6" fillId="0" borderId="1" xfId="0" applyNumberFormat="1" applyFont="1" applyFill="1" applyBorder="1"/>
    <xf numFmtId="3" fontId="6" fillId="0" borderId="1" xfId="0" applyNumberFormat="1" applyFont="1" applyFill="1" applyBorder="1"/>
    <xf numFmtId="0" fontId="6" fillId="0" borderId="0" xfId="0" applyFont="1" applyFill="1"/>
    <xf numFmtId="49" fontId="13" fillId="0" borderId="1" xfId="0" applyNumberFormat="1" applyFont="1" applyBorder="1"/>
    <xf numFmtId="49" fontId="5" fillId="4" borderId="1" xfId="0" applyNumberFormat="1" applyFont="1" applyFill="1" applyBorder="1"/>
    <xf numFmtId="0" fontId="5" fillId="2" borderId="0" xfId="0" applyFont="1" applyFill="1"/>
    <xf numFmtId="49" fontId="8" fillId="4" borderId="1" xfId="0" applyNumberFormat="1" applyFont="1" applyFill="1" applyBorder="1"/>
    <xf numFmtId="0" fontId="7" fillId="4" borderId="1" xfId="0" applyFont="1" applyFill="1" applyBorder="1"/>
    <xf numFmtId="3" fontId="11" fillId="4" borderId="1" xfId="0" applyNumberFormat="1" applyFont="1" applyFill="1" applyBorder="1"/>
    <xf numFmtId="0" fontId="0" fillId="4" borderId="1" xfId="0" applyFont="1" applyFill="1" applyBorder="1"/>
    <xf numFmtId="0" fontId="0" fillId="3" borderId="1" xfId="0" applyFont="1" applyFill="1" applyBorder="1"/>
    <xf numFmtId="3" fontId="0" fillId="0" borderId="6" xfId="0" applyNumberFormat="1" applyFont="1" applyBorder="1"/>
    <xf numFmtId="3" fontId="11" fillId="0" borderId="1" xfId="0" applyNumberFormat="1" applyFont="1" applyBorder="1"/>
    <xf numFmtId="3" fontId="4" fillId="2" borderId="7" xfId="0" applyNumberFormat="1" applyFont="1" applyFill="1" applyBorder="1"/>
    <xf numFmtId="0" fontId="0" fillId="0" borderId="8" xfId="0" applyBorder="1"/>
    <xf numFmtId="3" fontId="0" fillId="0" borderId="8" xfId="0" applyNumberFormat="1" applyFont="1" applyBorder="1"/>
    <xf numFmtId="0" fontId="7" fillId="3" borderId="0" xfId="0" applyFont="1" applyFill="1"/>
    <xf numFmtId="0" fontId="1" fillId="0" borderId="7" xfId="0" applyFont="1" applyBorder="1" applyAlignment="1">
      <alignment horizontal="center"/>
    </xf>
    <xf numFmtId="0" fontId="0" fillId="5" borderId="1" xfId="0" applyFill="1" applyBorder="1"/>
    <xf numFmtId="3" fontId="7" fillId="5" borderId="1" xfId="0" applyNumberFormat="1" applyFont="1" applyFill="1" applyBorder="1"/>
    <xf numFmtId="0" fontId="0" fillId="0" borderId="6" xfId="0" applyBorder="1"/>
    <xf numFmtId="0" fontId="4" fillId="2" borderId="7" xfId="0" applyFont="1" applyFill="1" applyBorder="1"/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0" fillId="5" borderId="1" xfId="0" applyNumberFormat="1" applyFill="1" applyBorder="1"/>
    <xf numFmtId="3" fontId="0" fillId="5" borderId="1" xfId="0" applyNumberFormat="1" applyFont="1" applyFill="1" applyBorder="1"/>
    <xf numFmtId="0" fontId="0" fillId="5" borderId="1" xfId="0" applyFont="1" applyFill="1" applyBorder="1"/>
    <xf numFmtId="3" fontId="0" fillId="5" borderId="6" xfId="0" applyNumberFormat="1" applyFont="1" applyFill="1" applyBorder="1"/>
    <xf numFmtId="3" fontId="6" fillId="0" borderId="6" xfId="0" applyNumberFormat="1" applyFont="1" applyBorder="1"/>
    <xf numFmtId="49" fontId="0" fillId="5" borderId="1" xfId="0" applyNumberFormat="1" applyFont="1" applyFill="1" applyBorder="1"/>
    <xf numFmtId="0" fontId="0" fillId="5" borderId="0" xfId="0" applyFill="1"/>
    <xf numFmtId="0" fontId="5" fillId="5" borderId="1" xfId="0" applyFont="1" applyFill="1" applyBorder="1"/>
    <xf numFmtId="3" fontId="4" fillId="0" borderId="12" xfId="0" applyNumberFormat="1" applyFont="1" applyBorder="1"/>
    <xf numFmtId="3" fontId="4" fillId="0" borderId="14" xfId="0" applyNumberFormat="1" applyFont="1" applyBorder="1"/>
    <xf numFmtId="0" fontId="4" fillId="0" borderId="13" xfId="0" applyFont="1" applyBorder="1"/>
    <xf numFmtId="0" fontId="0" fillId="0" borderId="11" xfId="0" applyBorder="1"/>
    <xf numFmtId="0" fontId="0" fillId="0" borderId="13" xfId="0" applyBorder="1"/>
    <xf numFmtId="0" fontId="0" fillId="0" borderId="15" xfId="0" applyBorder="1"/>
    <xf numFmtId="3" fontId="5" fillId="3" borderId="1" xfId="0" applyNumberFormat="1" applyFont="1" applyFill="1" applyBorder="1"/>
    <xf numFmtId="3" fontId="5" fillId="5" borderId="1" xfId="0" applyNumberFormat="1" applyFont="1" applyFill="1" applyBorder="1"/>
    <xf numFmtId="0" fontId="0" fillId="0" borderId="6" xfId="0" applyNumberFormat="1" applyBorder="1" applyAlignment="1">
      <alignment horizontal="left"/>
    </xf>
    <xf numFmtId="0" fontId="6" fillId="0" borderId="6" xfId="0" applyNumberFormat="1" applyFont="1" applyBorder="1" applyAlignment="1">
      <alignment horizontal="left"/>
    </xf>
    <xf numFmtId="3" fontId="6" fillId="0" borderId="7" xfId="0" applyNumberFormat="1" applyFont="1" applyBorder="1"/>
    <xf numFmtId="0" fontId="0" fillId="0" borderId="17" xfId="0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0" fontId="1" fillId="2" borderId="7" xfId="0" applyFont="1" applyFill="1" applyBorder="1"/>
    <xf numFmtId="0" fontId="2" fillId="0" borderId="2" xfId="0" applyFont="1" applyBorder="1"/>
    <xf numFmtId="0" fontId="5" fillId="0" borderId="7" xfId="0" applyFont="1" applyBorder="1"/>
    <xf numFmtId="0" fontId="5" fillId="0" borderId="1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14" fillId="0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Border="1" applyAlignment="1" applyProtection="1">
      <alignment vertical="center"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1" xfId="0" applyFont="1" applyBorder="1"/>
    <xf numFmtId="0" fontId="23" fillId="0" borderId="6" xfId="0" applyFont="1" applyBorder="1"/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4" fillId="0" borderId="6" xfId="0" applyFont="1" applyBorder="1"/>
    <xf numFmtId="0" fontId="24" fillId="0" borderId="1" xfId="0" applyFont="1" applyBorder="1"/>
    <xf numFmtId="3" fontId="22" fillId="0" borderId="1" xfId="0" applyNumberFormat="1" applyFont="1" applyBorder="1"/>
    <xf numFmtId="3" fontId="24" fillId="0" borderId="4" xfId="0" applyNumberFormat="1" applyFont="1" applyBorder="1"/>
    <xf numFmtId="3" fontId="24" fillId="0" borderId="1" xfId="0" applyNumberFormat="1" applyFont="1" applyBorder="1"/>
    <xf numFmtId="0" fontId="25" fillId="0" borderId="1" xfId="0" applyFont="1" applyBorder="1"/>
    <xf numFmtId="0" fontId="26" fillId="0" borderId="6" xfId="0" applyFont="1" applyBorder="1"/>
    <xf numFmtId="0" fontId="26" fillId="0" borderId="1" xfId="0" applyFont="1" applyBorder="1"/>
    <xf numFmtId="3" fontId="25" fillId="0" borderId="1" xfId="0" applyNumberFormat="1" applyFont="1" applyBorder="1"/>
    <xf numFmtId="3" fontId="25" fillId="0" borderId="4" xfId="0" applyNumberFormat="1" applyFont="1" applyBorder="1"/>
    <xf numFmtId="0" fontId="24" fillId="4" borderId="1" xfId="0" applyFont="1" applyFill="1" applyBorder="1"/>
    <xf numFmtId="0" fontId="24" fillId="4" borderId="6" xfId="0" applyFont="1" applyFill="1" applyBorder="1"/>
    <xf numFmtId="3" fontId="22" fillId="4" borderId="1" xfId="0" applyNumberFormat="1" applyFont="1" applyFill="1" applyBorder="1"/>
    <xf numFmtId="3" fontId="22" fillId="5" borderId="1" xfId="0" applyNumberFormat="1" applyFont="1" applyFill="1" applyBorder="1"/>
    <xf numFmtId="0" fontId="22" fillId="3" borderId="1" xfId="0" applyFont="1" applyFill="1" applyBorder="1"/>
    <xf numFmtId="3" fontId="22" fillId="3" borderId="1" xfId="0" applyNumberFormat="1" applyFont="1" applyFill="1" applyBorder="1"/>
    <xf numFmtId="0" fontId="22" fillId="0" borderId="6" xfId="0" applyFont="1" applyBorder="1"/>
    <xf numFmtId="3" fontId="27" fillId="3" borderId="1" xfId="0" applyNumberFormat="1" applyFont="1" applyFill="1" applyBorder="1"/>
    <xf numFmtId="3" fontId="24" fillId="4" borderId="1" xfId="0" applyNumberFormat="1" applyFont="1" applyFill="1" applyBorder="1"/>
    <xf numFmtId="0" fontId="24" fillId="5" borderId="1" xfId="0" applyFont="1" applyFill="1" applyBorder="1"/>
    <xf numFmtId="0" fontId="24" fillId="5" borderId="6" xfId="0" applyFont="1" applyFill="1" applyBorder="1"/>
    <xf numFmtId="3" fontId="27" fillId="5" borderId="1" xfId="0" applyNumberFormat="1" applyFont="1" applyFill="1" applyBorder="1"/>
    <xf numFmtId="3" fontId="24" fillId="5" borderId="1" xfId="0" applyNumberFormat="1" applyFont="1" applyFill="1" applyBorder="1"/>
    <xf numFmtId="0" fontId="22" fillId="0" borderId="3" xfId="0" applyFont="1" applyBorder="1"/>
    <xf numFmtId="0" fontId="22" fillId="0" borderId="8" xfId="0" applyFont="1" applyBorder="1"/>
    <xf numFmtId="3" fontId="22" fillId="0" borderId="8" xfId="0" applyNumberFormat="1" applyFont="1" applyBorder="1"/>
    <xf numFmtId="0" fontId="22" fillId="0" borderId="15" xfId="0" applyFont="1" applyBorder="1"/>
    <xf numFmtId="0" fontId="22" fillId="0" borderId="9" xfId="0" applyFont="1" applyBorder="1"/>
    <xf numFmtId="3" fontId="22" fillId="0" borderId="9" xfId="0" applyNumberFormat="1" applyFont="1" applyBorder="1"/>
    <xf numFmtId="0" fontId="22" fillId="0" borderId="16" xfId="0" applyFont="1" applyBorder="1"/>
    <xf numFmtId="0" fontId="22" fillId="0" borderId="7" xfId="0" applyFont="1" applyBorder="1"/>
    <xf numFmtId="3" fontId="22" fillId="0" borderId="7" xfId="0" applyNumberFormat="1" applyFont="1" applyBorder="1"/>
    <xf numFmtId="0" fontId="22" fillId="5" borderId="1" xfId="0" applyFont="1" applyFill="1" applyBorder="1"/>
    <xf numFmtId="0" fontId="22" fillId="0" borderId="0" xfId="0" applyFont="1"/>
    <xf numFmtId="0" fontId="5" fillId="0" borderId="0" xfId="0" applyFont="1" applyBorder="1"/>
    <xf numFmtId="3" fontId="5" fillId="3" borderId="0" xfId="0" applyNumberFormat="1" applyFont="1" applyFill="1" applyBorder="1"/>
    <xf numFmtId="3" fontId="5" fillId="0" borderId="0" xfId="0" applyNumberFormat="1" applyFont="1" applyBorder="1"/>
    <xf numFmtId="0" fontId="5" fillId="5" borderId="6" xfId="0" applyNumberFormat="1" applyFont="1" applyFill="1" applyBorder="1" applyAlignment="1">
      <alignment horizontal="left"/>
    </xf>
    <xf numFmtId="3" fontId="5" fillId="5" borderId="7" xfId="0" applyNumberFormat="1" applyFont="1" applyFill="1" applyBorder="1"/>
    <xf numFmtId="0" fontId="5" fillId="5" borderId="6" xfId="0" applyFont="1" applyFill="1" applyBorder="1" applyAlignment="1">
      <alignment horizontal="left"/>
    </xf>
    <xf numFmtId="3" fontId="5" fillId="5" borderId="6" xfId="0" applyNumberFormat="1" applyFont="1" applyFill="1" applyBorder="1"/>
    <xf numFmtId="3" fontId="4" fillId="2" borderId="10" xfId="0" applyNumberFormat="1" applyFont="1" applyFill="1" applyBorder="1"/>
    <xf numFmtId="3" fontId="1" fillId="0" borderId="4" xfId="0" applyNumberFormat="1" applyFont="1" applyBorder="1"/>
    <xf numFmtId="3" fontId="10" fillId="0" borderId="4" xfId="0" applyNumberFormat="1" applyFont="1" applyBorder="1"/>
    <xf numFmtId="3" fontId="10" fillId="4" borderId="4" xfId="0" applyNumberFormat="1" applyFont="1" applyFill="1" applyBorder="1"/>
    <xf numFmtId="3" fontId="12" fillId="0" borderId="4" xfId="0" applyNumberFormat="1" applyFont="1" applyBorder="1"/>
    <xf numFmtId="3" fontId="0" fillId="0" borderId="4" xfId="0" applyNumberFormat="1" applyFont="1" applyBorder="1"/>
    <xf numFmtId="3" fontId="5" fillId="0" borderId="4" xfId="0" applyNumberFormat="1" applyFont="1" applyBorder="1"/>
    <xf numFmtId="3" fontId="0" fillId="4" borderId="4" xfId="0" applyNumberFormat="1" applyFill="1" applyBorder="1"/>
    <xf numFmtId="3" fontId="0" fillId="0" borderId="4" xfId="0" applyNumberFormat="1" applyBorder="1"/>
    <xf numFmtId="3" fontId="6" fillId="0" borderId="4" xfId="0" applyNumberFormat="1" applyFont="1" applyBorder="1"/>
    <xf numFmtId="3" fontId="5" fillId="0" borderId="4" xfId="0" applyNumberFormat="1" applyFont="1" applyFill="1" applyBorder="1"/>
    <xf numFmtId="3" fontId="0" fillId="0" borderId="4" xfId="0" applyNumberFormat="1" applyFont="1" applyFill="1" applyBorder="1"/>
    <xf numFmtId="3" fontId="0" fillId="4" borderId="4" xfId="0" applyNumberFormat="1" applyFont="1" applyFill="1" applyBorder="1"/>
    <xf numFmtId="3" fontId="6" fillId="0" borderId="4" xfId="0" applyNumberFormat="1" applyFont="1" applyFill="1" applyBorder="1"/>
    <xf numFmtId="3" fontId="0" fillId="3" borderId="4" xfId="0" applyNumberFormat="1" applyFill="1" applyBorder="1"/>
    <xf numFmtId="3" fontId="4" fillId="2" borderId="4" xfId="0" applyNumberFormat="1" applyFont="1" applyFill="1" applyBorder="1"/>
    <xf numFmtId="3" fontId="0" fillId="3" borderId="4" xfId="0" applyNumberFormat="1" applyFont="1" applyFill="1" applyBorder="1"/>
    <xf numFmtId="3" fontId="5" fillId="2" borderId="4" xfId="0" applyNumberFormat="1" applyFont="1" applyFill="1" applyBorder="1"/>
    <xf numFmtId="3" fontId="11" fillId="4" borderId="4" xfId="0" applyNumberFormat="1" applyFont="1" applyFill="1" applyBorder="1"/>
    <xf numFmtId="3" fontId="4" fillId="0" borderId="4" xfId="0" applyNumberFormat="1" applyFont="1" applyBorder="1"/>
    <xf numFmtId="3" fontId="0" fillId="5" borderId="4" xfId="0" applyNumberFormat="1" applyFont="1" applyFill="1" applyBorder="1"/>
    <xf numFmtId="3" fontId="6" fillId="3" borderId="4" xfId="0" applyNumberFormat="1" applyFont="1" applyFill="1" applyBorder="1"/>
    <xf numFmtId="3" fontId="11" fillId="0" borderId="4" xfId="0" applyNumberFormat="1" applyFont="1" applyBorder="1"/>
    <xf numFmtId="0" fontId="1" fillId="0" borderId="4" xfId="0" applyFont="1" applyBorder="1" applyAlignment="1">
      <alignment horizontal="center"/>
    </xf>
    <xf numFmtId="3" fontId="7" fillId="0" borderId="4" xfId="0" applyNumberFormat="1" applyFont="1" applyBorder="1"/>
    <xf numFmtId="3" fontId="6" fillId="4" borderId="4" xfId="0" applyNumberFormat="1" applyFont="1" applyFill="1" applyBorder="1"/>
    <xf numFmtId="3" fontId="0" fillId="0" borderId="2" xfId="0" applyNumberFormat="1" applyFont="1" applyBorder="1"/>
    <xf numFmtId="3" fontId="5" fillId="0" borderId="11" xfId="0" applyNumberFormat="1" applyFont="1" applyBorder="1"/>
    <xf numFmtId="3" fontId="5" fillId="2" borderId="7" xfId="0" applyNumberFormat="1" applyFont="1" applyFill="1" applyBorder="1" applyAlignment="1"/>
    <xf numFmtId="3" fontId="0" fillId="5" borderId="1" xfId="0" applyNumberFormat="1" applyFill="1" applyBorder="1"/>
    <xf numFmtId="3" fontId="6" fillId="5" borderId="1" xfId="0" applyNumberFormat="1" applyFont="1" applyFill="1" applyBorder="1"/>
    <xf numFmtId="3" fontId="13" fillId="3" borderId="1" xfId="0" applyNumberFormat="1" applyFont="1" applyFill="1" applyBorder="1"/>
    <xf numFmtId="3" fontId="8" fillId="3" borderId="1" xfId="0" applyNumberFormat="1" applyFont="1" applyFill="1" applyBorder="1"/>
    <xf numFmtId="3" fontId="0" fillId="0" borderId="8" xfId="0" applyNumberFormat="1" applyBorder="1"/>
    <xf numFmtId="3" fontId="0" fillId="0" borderId="0" xfId="0" applyNumberFormat="1"/>
    <xf numFmtId="0" fontId="29" fillId="0" borderId="0" xfId="0" applyFont="1"/>
    <xf numFmtId="0" fontId="30" fillId="0" borderId="0" xfId="0" applyFont="1"/>
    <xf numFmtId="0" fontId="29" fillId="3" borderId="0" xfId="0" applyFont="1" applyFill="1"/>
    <xf numFmtId="0" fontId="0" fillId="0" borderId="0" xfId="0" applyFont="1"/>
    <xf numFmtId="3" fontId="22" fillId="4" borderId="4" xfId="0" applyNumberFormat="1" applyFont="1" applyFill="1" applyBorder="1"/>
    <xf numFmtId="3" fontId="22" fillId="0" borderId="4" xfId="0" applyNumberFormat="1" applyFont="1" applyBorder="1"/>
    <xf numFmtId="3" fontId="24" fillId="4" borderId="4" xfId="0" applyNumberFormat="1" applyFont="1" applyFill="1" applyBorder="1"/>
    <xf numFmtId="3" fontId="22" fillId="5" borderId="4" xfId="0" applyNumberFormat="1" applyFont="1" applyFill="1" applyBorder="1"/>
    <xf numFmtId="3" fontId="22" fillId="0" borderId="2" xfId="0" applyNumberFormat="1" applyFont="1" applyBorder="1"/>
    <xf numFmtId="3" fontId="22" fillId="0" borderId="19" xfId="0" applyNumberFormat="1" applyFont="1" applyBorder="1"/>
    <xf numFmtId="3" fontId="22" fillId="0" borderId="10" xfId="0" applyNumberFormat="1" applyFont="1" applyBorder="1"/>
    <xf numFmtId="0" fontId="22" fillId="5" borderId="4" xfId="0" applyFont="1" applyFill="1" applyBorder="1"/>
    <xf numFmtId="3" fontId="25" fillId="0" borderId="8" xfId="0" applyNumberFormat="1" applyFont="1" applyBorder="1"/>
    <xf numFmtId="3" fontId="7" fillId="3" borderId="4" xfId="0" applyNumberFormat="1" applyFont="1" applyFill="1" applyBorder="1"/>
    <xf numFmtId="3" fontId="7" fillId="4" borderId="4" xfId="0" applyNumberFormat="1" applyFont="1" applyFill="1" applyBorder="1"/>
    <xf numFmtId="0" fontId="0" fillId="0" borderId="8" xfId="0" applyFont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3" borderId="8" xfId="0" applyFont="1" applyFill="1" applyBorder="1"/>
    <xf numFmtId="0" fontId="0" fillId="3" borderId="17" xfId="0" applyFont="1" applyFill="1" applyBorder="1" applyAlignment="1">
      <alignment horizontal="center"/>
    </xf>
    <xf numFmtId="0" fontId="0" fillId="3" borderId="7" xfId="0" applyFont="1" applyFill="1" applyBorder="1"/>
    <xf numFmtId="0" fontId="0" fillId="3" borderId="7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3" fontId="10" fillId="3" borderId="10" xfId="0" applyNumberFormat="1" applyFont="1" applyFill="1" applyBorder="1"/>
    <xf numFmtId="3" fontId="10" fillId="3" borderId="19" xfId="0" applyNumberFormat="1" applyFont="1" applyFill="1" applyBorder="1"/>
    <xf numFmtId="3" fontId="5" fillId="3" borderId="6" xfId="0" applyNumberFormat="1" applyFont="1" applyFill="1" applyBorder="1"/>
    <xf numFmtId="3" fontId="10" fillId="5" borderId="10" xfId="0" applyNumberFormat="1" applyFont="1" applyFill="1" applyBorder="1"/>
    <xf numFmtId="3" fontId="12" fillId="3" borderId="10" xfId="0" applyNumberFormat="1" applyFont="1" applyFill="1" applyBorder="1"/>
    <xf numFmtId="3" fontId="1" fillId="3" borderId="10" xfId="0" applyNumberFormat="1" applyFont="1" applyFill="1" applyBorder="1"/>
    <xf numFmtId="3" fontId="1" fillId="2" borderId="10" xfId="0" applyNumberFormat="1" applyFont="1" applyFill="1" applyBorder="1"/>
    <xf numFmtId="3" fontId="1" fillId="2" borderId="4" xfId="0" applyNumberFormat="1" applyFont="1" applyFill="1" applyBorder="1"/>
    <xf numFmtId="3" fontId="1" fillId="3" borderId="11" xfId="0" applyNumberFormat="1" applyFont="1" applyFill="1" applyBorder="1"/>
    <xf numFmtId="3" fontId="1" fillId="0" borderId="12" xfId="0" applyNumberFormat="1" applyFont="1" applyBorder="1"/>
    <xf numFmtId="0" fontId="13" fillId="3" borderId="0" xfId="0" applyFont="1" applyFill="1"/>
    <xf numFmtId="3" fontId="5" fillId="5" borderId="4" xfId="0" applyNumberFormat="1" applyFont="1" applyFill="1" applyBorder="1"/>
    <xf numFmtId="3" fontId="8" fillId="5" borderId="1" xfId="0" applyNumberFormat="1" applyFont="1" applyFill="1" applyBorder="1"/>
    <xf numFmtId="0" fontId="5" fillId="3" borderId="1" xfId="0" applyFont="1" applyFill="1" applyBorder="1" applyAlignment="1">
      <alignment horizontal="left"/>
    </xf>
    <xf numFmtId="3" fontId="5" fillId="3" borderId="4" xfId="0" applyNumberFormat="1" applyFont="1" applyFill="1" applyBorder="1"/>
    <xf numFmtId="0" fontId="5" fillId="5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/>
    </xf>
    <xf numFmtId="3" fontId="13" fillId="3" borderId="4" xfId="0" applyNumberFormat="1" applyFont="1" applyFill="1" applyBorder="1"/>
    <xf numFmtId="0" fontId="8" fillId="0" borderId="1" xfId="0" applyFont="1" applyBorder="1"/>
    <xf numFmtId="3" fontId="8" fillId="0" borderId="4" xfId="0" applyNumberFormat="1" applyFont="1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/>
    <xf numFmtId="3" fontId="8" fillId="2" borderId="4" xfId="0" applyNumberFormat="1" applyFont="1" applyFill="1" applyBorder="1"/>
    <xf numFmtId="0" fontId="7" fillId="5" borderId="1" xfId="0" applyFont="1" applyFill="1" applyBorder="1"/>
    <xf numFmtId="3" fontId="7" fillId="5" borderId="4" xfId="0" applyNumberFormat="1" applyFont="1" applyFill="1" applyBorder="1"/>
    <xf numFmtId="0" fontId="0" fillId="3" borderId="0" xfId="0" applyFont="1" applyFill="1"/>
    <xf numFmtId="3" fontId="0" fillId="3" borderId="6" xfId="0" applyNumberFormat="1" applyFont="1" applyFill="1" applyBorder="1"/>
    <xf numFmtId="3" fontId="6" fillId="3" borderId="6" xfId="0" applyNumberFormat="1" applyFont="1" applyFill="1" applyBorder="1"/>
    <xf numFmtId="0" fontId="15" fillId="0" borderId="0" xfId="1" applyNumberFormat="1" applyFont="1" applyFill="1" applyBorder="1" applyAlignment="1" applyProtection="1">
      <alignment vertical="center" wrapText="1"/>
    </xf>
    <xf numFmtId="3" fontId="1" fillId="3" borderId="1" xfId="0" applyNumberFormat="1" applyFont="1" applyFill="1" applyBorder="1"/>
    <xf numFmtId="3" fontId="10" fillId="3" borderId="1" xfId="0" applyNumberFormat="1" applyFont="1" applyFill="1" applyBorder="1"/>
    <xf numFmtId="3" fontId="10" fillId="5" borderId="1" xfId="0" applyNumberFormat="1" applyFont="1" applyFill="1" applyBorder="1"/>
    <xf numFmtId="3" fontId="12" fillId="3" borderId="1" xfId="0" applyNumberFormat="1" applyFont="1" applyFill="1" applyBorder="1"/>
    <xf numFmtId="3" fontId="25" fillId="0" borderId="2" xfId="0" applyNumberFormat="1" applyFont="1" applyBorder="1"/>
    <xf numFmtId="3" fontId="24" fillId="5" borderId="4" xfId="0" applyNumberFormat="1" applyFont="1" applyFill="1" applyBorder="1"/>
    <xf numFmtId="3" fontId="27" fillId="3" borderId="4" xfId="0" applyNumberFormat="1" applyFont="1" applyFill="1" applyBorder="1"/>
    <xf numFmtId="3" fontId="28" fillId="5" borderId="4" xfId="0" applyNumberFormat="1" applyFont="1" applyFill="1" applyBorder="1"/>
    <xf numFmtId="0" fontId="31" fillId="0" borderId="2" xfId="0" applyFont="1" applyBorder="1" applyAlignment="1">
      <alignment horizontal="left" wrapText="1"/>
    </xf>
    <xf numFmtId="0" fontId="32" fillId="0" borderId="18" xfId="0" quotePrefix="1" applyFont="1" applyBorder="1" applyAlignment="1">
      <alignment horizontal="left" wrapText="1"/>
    </xf>
    <xf numFmtId="0" fontId="32" fillId="0" borderId="18" xfId="0" quotePrefix="1" applyFont="1" applyBorder="1" applyAlignment="1">
      <alignment horizontal="center" wrapText="1"/>
    </xf>
    <xf numFmtId="0" fontId="32" fillId="0" borderId="18" xfId="0" quotePrefix="1" applyNumberFormat="1" applyFont="1" applyFill="1" applyBorder="1" applyAlignment="1" applyProtection="1">
      <alignment horizontal="left"/>
    </xf>
    <xf numFmtId="0" fontId="33" fillId="0" borderId="8" xfId="0" applyNumberFormat="1" applyFont="1" applyFill="1" applyBorder="1" applyAlignment="1" applyProtection="1">
      <alignment horizontal="center" wrapText="1"/>
    </xf>
    <xf numFmtId="0" fontId="34" fillId="0" borderId="4" xfId="0" applyFont="1" applyBorder="1"/>
    <xf numFmtId="0" fontId="15" fillId="0" borderId="5" xfId="0" applyFont="1" applyBorder="1" applyAlignment="1">
      <alignment horizontal="left" wrapText="1"/>
    </xf>
    <xf numFmtId="0" fontId="15" fillId="0" borderId="5" xfId="0" quotePrefix="1" applyFont="1" applyBorder="1" applyAlignment="1">
      <alignment horizontal="left" wrapText="1"/>
    </xf>
    <xf numFmtId="0" fontId="15" fillId="0" borderId="5" xfId="0" quotePrefix="1" applyFont="1" applyBorder="1" applyAlignment="1">
      <alignment horizontal="center" wrapText="1"/>
    </xf>
    <xf numFmtId="0" fontId="15" fillId="0" borderId="5" xfId="0" quotePrefix="1" applyNumberFormat="1" applyFont="1" applyFill="1" applyBorder="1" applyAlignment="1" applyProtection="1">
      <alignment horizontal="left"/>
    </xf>
    <xf numFmtId="0" fontId="35" fillId="0" borderId="5" xfId="0" applyNumberFormat="1" applyFont="1" applyFill="1" applyBorder="1" applyAlignment="1" applyProtection="1">
      <alignment horizontal="center" wrapText="1"/>
    </xf>
    <xf numFmtId="3" fontId="14" fillId="3" borderId="16" xfId="0" applyNumberFormat="1" applyFont="1" applyFill="1" applyBorder="1" applyAlignment="1">
      <alignment horizontal="right"/>
    </xf>
    <xf numFmtId="3" fontId="14" fillId="3" borderId="7" xfId="0" applyNumberFormat="1" applyFont="1" applyFill="1" applyBorder="1" applyAlignment="1">
      <alignment horizontal="right"/>
    </xf>
    <xf numFmtId="3" fontId="15" fillId="0" borderId="6" xfId="0" applyNumberFormat="1" applyFont="1" applyFill="1" applyBorder="1" applyAlignment="1">
      <alignment horizontal="right"/>
    </xf>
    <xf numFmtId="3" fontId="15" fillId="3" borderId="7" xfId="0" applyNumberFormat="1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6" fillId="3" borderId="4" xfId="0" applyFont="1" applyFill="1" applyBorder="1" applyAlignment="1">
      <alignment horizontal="left"/>
    </xf>
    <xf numFmtId="0" fontId="17" fillId="3" borderId="5" xfId="0" applyNumberFormat="1" applyFont="1" applyFill="1" applyBorder="1" applyAlignment="1" applyProtection="1"/>
    <xf numFmtId="3" fontId="14" fillId="3" borderId="1" xfId="0" applyNumberFormat="1" applyFont="1" applyFill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3" fontId="14" fillId="3" borderId="8" xfId="0" applyNumberFormat="1" applyFont="1" applyFill="1" applyBorder="1" applyAlignment="1" applyProtection="1">
      <alignment horizontal="right" wrapText="1"/>
    </xf>
    <xf numFmtId="3" fontId="14" fillId="3" borderId="2" xfId="0" applyNumberFormat="1" applyFont="1" applyFill="1" applyBorder="1" applyAlignment="1" applyProtection="1">
      <alignment horizontal="right" wrapText="1"/>
    </xf>
    <xf numFmtId="0" fontId="15" fillId="0" borderId="5" xfId="0" applyNumberFormat="1" applyFont="1" applyFill="1" applyBorder="1" applyAlignment="1" applyProtection="1">
      <alignment horizontal="left" vertical="center" wrapText="1"/>
    </xf>
    <xf numFmtId="3" fontId="15" fillId="3" borderId="5" xfId="0" applyNumberFormat="1" applyFont="1" applyFill="1" applyBorder="1" applyAlignment="1">
      <alignment horizontal="right"/>
    </xf>
    <xf numFmtId="1" fontId="15" fillId="3" borderId="7" xfId="0" quotePrefix="1" applyNumberFormat="1" applyFont="1" applyFill="1" applyBorder="1" applyAlignment="1">
      <alignment horizontal="right"/>
    </xf>
    <xf numFmtId="1" fontId="15" fillId="3" borderId="7" xfId="0" quotePrefix="1" applyNumberFormat="1" applyFont="1" applyFill="1" applyBorder="1" applyAlignment="1">
      <alignment horizontal="right" vertical="center"/>
    </xf>
    <xf numFmtId="1" fontId="15" fillId="3" borderId="10" xfId="0" applyNumberFormat="1" applyFont="1" applyFill="1" applyBorder="1" applyAlignment="1" applyProtection="1">
      <alignment horizontal="right" wrapText="1"/>
    </xf>
    <xf numFmtId="0" fontId="15" fillId="0" borderId="8" xfId="0" quotePrefix="1" applyNumberFormat="1" applyFont="1" applyFill="1" applyBorder="1" applyAlignment="1" applyProtection="1">
      <alignment horizontal="right" vertical="center" wrapText="1"/>
    </xf>
    <xf numFmtId="0" fontId="15" fillId="0" borderId="2" xfId="0" quotePrefix="1" applyNumberFormat="1" applyFont="1" applyFill="1" applyBorder="1" applyAlignment="1" applyProtection="1">
      <alignment horizontal="right" vertical="center" wrapText="1"/>
    </xf>
    <xf numFmtId="3" fontId="15" fillId="3" borderId="5" xfId="0" applyNumberFormat="1" applyFont="1" applyFill="1" applyBorder="1" applyAlignment="1">
      <alignment horizontal="right" vertical="center"/>
    </xf>
    <xf numFmtId="1" fontId="15" fillId="0" borderId="7" xfId="0" quotePrefix="1" applyNumberFormat="1" applyFont="1" applyFill="1" applyBorder="1" applyAlignment="1" applyProtection="1">
      <alignment horizontal="right" vertical="center" wrapText="1"/>
    </xf>
    <xf numFmtId="1" fontId="15" fillId="0" borderId="10" xfId="0" quotePrefix="1" applyNumberFormat="1" applyFont="1" applyFill="1" applyBorder="1" applyAlignment="1" applyProtection="1">
      <alignment horizontal="right" vertical="center" wrapText="1"/>
    </xf>
    <xf numFmtId="3" fontId="15" fillId="0" borderId="4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4" fillId="0" borderId="4" xfId="0" applyNumberFormat="1" applyFont="1" applyBorder="1" applyAlignment="1">
      <alignment horizontal="right"/>
    </xf>
    <xf numFmtId="0" fontId="15" fillId="0" borderId="5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wrapText="1"/>
    </xf>
    <xf numFmtId="0" fontId="33" fillId="0" borderId="2" xfId="0" applyNumberFormat="1" applyFont="1" applyFill="1" applyBorder="1" applyAlignment="1" applyProtection="1">
      <alignment horizontal="center" vertical="center" wrapText="1"/>
    </xf>
    <xf numFmtId="0" fontId="35" fillId="0" borderId="5" xfId="0" applyNumberFormat="1" applyFont="1" applyFill="1" applyBorder="1" applyAlignment="1" applyProtection="1">
      <alignment horizontal="center" vertical="center" wrapText="1"/>
    </xf>
    <xf numFmtId="3" fontId="14" fillId="3" borderId="10" xfId="0" applyNumberFormat="1" applyFont="1" applyFill="1" applyBorder="1" applyAlignment="1">
      <alignment horizontal="right"/>
    </xf>
    <xf numFmtId="3" fontId="15" fillId="3" borderId="10" xfId="0" applyNumberFormat="1" applyFont="1" applyFill="1" applyBorder="1" applyAlignment="1">
      <alignment horizontal="right"/>
    </xf>
    <xf numFmtId="3" fontId="15" fillId="0" borderId="4" xfId="0" applyNumberFormat="1" applyFont="1" applyFill="1" applyBorder="1" applyAlignment="1" applyProtection="1">
      <alignment horizontal="right" wrapText="1"/>
    </xf>
    <xf numFmtId="164" fontId="0" fillId="3" borderId="1" xfId="0" applyNumberFormat="1" applyFill="1" applyBorder="1"/>
    <xf numFmtId="0" fontId="0" fillId="3" borderId="1" xfId="0" applyFill="1" applyBorder="1" applyAlignment="1">
      <alignment horizontal="center" vertical="center" wrapText="1"/>
    </xf>
    <xf numFmtId="0" fontId="33" fillId="0" borderId="2" xfId="0" applyNumberFormat="1" applyFont="1" applyFill="1" applyBorder="1" applyAlignment="1" applyProtection="1">
      <alignment horizontal="center" wrapText="1"/>
    </xf>
    <xf numFmtId="1" fontId="15" fillId="3" borderId="10" xfId="0" quotePrefix="1" applyNumberFormat="1" applyFont="1" applyFill="1" applyBorder="1" applyAlignment="1">
      <alignment horizontal="right" vertical="center"/>
    </xf>
    <xf numFmtId="0" fontId="36" fillId="0" borderId="2" xfId="0" applyNumberFormat="1" applyFont="1" applyFill="1" applyBorder="1" applyAlignment="1" applyProtection="1">
      <alignment horizontal="center" wrapText="1"/>
    </xf>
    <xf numFmtId="3" fontId="37" fillId="0" borderId="1" xfId="0" applyNumberFormat="1" applyFont="1" applyBorder="1"/>
    <xf numFmtId="3" fontId="34" fillId="0" borderId="1" xfId="0" applyNumberFormat="1" applyFont="1" applyBorder="1"/>
    <xf numFmtId="3" fontId="15" fillId="0" borderId="10" xfId="0" quotePrefix="1" applyNumberFormat="1" applyFont="1" applyFill="1" applyBorder="1" applyAlignment="1" applyProtection="1">
      <alignment horizontal="right" vertical="center" wrapText="1"/>
    </xf>
    <xf numFmtId="0" fontId="38" fillId="0" borderId="4" xfId="0" applyFont="1" applyBorder="1" applyAlignment="1">
      <alignment horizontal="center" wrapText="1"/>
    </xf>
    <xf numFmtId="0" fontId="38" fillId="0" borderId="1" xfId="0" applyFont="1" applyBorder="1" applyAlignment="1">
      <alignment horizontal="center" wrapText="1"/>
    </xf>
    <xf numFmtId="0" fontId="15" fillId="0" borderId="4" xfId="0" applyNumberFormat="1" applyFont="1" applyFill="1" applyBorder="1" applyAlignment="1" applyProtection="1">
      <alignment horizontal="left" vertical="center" wrapText="1"/>
    </xf>
    <xf numFmtId="0" fontId="15" fillId="0" borderId="5" xfId="0" applyNumberFormat="1" applyFont="1" applyFill="1" applyBorder="1" applyAlignment="1" applyProtection="1">
      <alignment horizontal="left" vertical="center" wrapText="1"/>
    </xf>
    <xf numFmtId="0" fontId="15" fillId="3" borderId="4" xfId="0" applyNumberFormat="1" applyFont="1" applyFill="1" applyBorder="1" applyAlignment="1" applyProtection="1">
      <alignment horizontal="left" wrapText="1"/>
    </xf>
    <xf numFmtId="0" fontId="15" fillId="3" borderId="5" xfId="0" applyNumberFormat="1" applyFont="1" applyFill="1" applyBorder="1" applyAlignment="1" applyProtection="1">
      <alignment horizontal="left" wrapText="1"/>
    </xf>
    <xf numFmtId="0" fontId="15" fillId="3" borderId="6" xfId="0" applyNumberFormat="1" applyFont="1" applyFill="1" applyBorder="1" applyAlignment="1" applyProtection="1">
      <alignment horizontal="left" wrapText="1"/>
    </xf>
    <xf numFmtId="0" fontId="15" fillId="0" borderId="4" xfId="0" quotePrefix="1" applyNumberFormat="1" applyFont="1" applyFill="1" applyBorder="1" applyAlignment="1" applyProtection="1">
      <alignment horizontal="left" vertical="center" wrapText="1"/>
    </xf>
    <xf numFmtId="0" fontId="15" fillId="0" borderId="5" xfId="0" quotePrefix="1" applyNumberFormat="1" applyFont="1" applyFill="1" applyBorder="1" applyAlignment="1" applyProtection="1">
      <alignment horizontal="left" vertical="center" wrapText="1"/>
    </xf>
    <xf numFmtId="0" fontId="15" fillId="0" borderId="6" xfId="0" quotePrefix="1" applyNumberFormat="1" applyFont="1" applyFill="1" applyBorder="1" applyAlignment="1" applyProtection="1">
      <alignment horizontal="left" vertical="center" wrapText="1"/>
    </xf>
    <xf numFmtId="0" fontId="17" fillId="3" borderId="4" xfId="0" quotePrefix="1" applyNumberFormat="1" applyFont="1" applyFill="1" applyBorder="1" applyAlignment="1" applyProtection="1">
      <alignment horizontal="left" wrapText="1"/>
    </xf>
    <xf numFmtId="0" fontId="17" fillId="3" borderId="5" xfId="0" quotePrefix="1" applyNumberFormat="1" applyFont="1" applyFill="1" applyBorder="1" applyAlignment="1" applyProtection="1">
      <alignment horizontal="left" wrapText="1"/>
    </xf>
    <xf numFmtId="0" fontId="15" fillId="0" borderId="4" xfId="0" applyNumberFormat="1" applyFont="1" applyFill="1" applyBorder="1" applyAlignment="1" applyProtection="1">
      <alignment horizontal="center" wrapText="1"/>
    </xf>
    <xf numFmtId="0" fontId="15" fillId="0" borderId="5" xfId="0" applyNumberFormat="1" applyFont="1" applyFill="1" applyBorder="1" applyAlignment="1" applyProtection="1">
      <alignment horizontal="center" wrapText="1"/>
    </xf>
    <xf numFmtId="0" fontId="15" fillId="0" borderId="6" xfId="0" applyNumberFormat="1" applyFont="1" applyFill="1" applyBorder="1" applyAlignment="1" applyProtection="1">
      <alignment horizontal="center" wrapText="1"/>
    </xf>
    <xf numFmtId="2" fontId="15" fillId="0" borderId="4" xfId="0" quotePrefix="1" applyNumberFormat="1" applyFont="1" applyFill="1" applyBorder="1" applyAlignment="1" applyProtection="1">
      <alignment horizontal="left" vertical="center" wrapText="1"/>
    </xf>
    <xf numFmtId="2" fontId="15" fillId="0" borderId="5" xfId="0" quotePrefix="1" applyNumberFormat="1" applyFont="1" applyFill="1" applyBorder="1" applyAlignment="1" applyProtection="1">
      <alignment horizontal="left" vertical="center" wrapText="1"/>
    </xf>
    <xf numFmtId="2" fontId="15" fillId="0" borderId="6" xfId="0" quotePrefix="1" applyNumberFormat="1" applyFont="1" applyFill="1" applyBorder="1" applyAlignment="1" applyProtection="1">
      <alignment horizontal="left" vertical="center" wrapText="1"/>
    </xf>
    <xf numFmtId="0" fontId="17" fillId="0" borderId="4" xfId="0" quotePrefix="1" applyNumberFormat="1" applyFont="1" applyFill="1" applyBorder="1" applyAlignment="1" applyProtection="1">
      <alignment horizontal="left" wrapText="1"/>
    </xf>
    <xf numFmtId="0" fontId="17" fillId="0" borderId="5" xfId="0" quotePrefix="1" applyNumberFormat="1" applyFont="1" applyFill="1" applyBorder="1" applyAlignment="1" applyProtection="1">
      <alignment horizontal="left" wrapText="1"/>
    </xf>
    <xf numFmtId="0" fontId="17" fillId="0" borderId="6" xfId="0" quotePrefix="1" applyNumberFormat="1" applyFont="1" applyFill="1" applyBorder="1" applyAlignment="1" applyProtection="1">
      <alignment horizontal="left" wrapText="1"/>
    </xf>
    <xf numFmtId="0" fontId="14" fillId="0" borderId="4" xfId="0" applyNumberFormat="1" applyFont="1" applyFill="1" applyBorder="1" applyAlignment="1" applyProtection="1">
      <alignment horizontal="center" wrapText="1"/>
    </xf>
    <xf numFmtId="0" fontId="14" fillId="0" borderId="5" xfId="0" applyNumberFormat="1" applyFont="1" applyFill="1" applyBorder="1" applyAlignment="1" applyProtection="1">
      <alignment horizontal="center" wrapText="1"/>
    </xf>
    <xf numFmtId="0" fontId="14" fillId="0" borderId="6" xfId="0" applyNumberFormat="1" applyFont="1" applyFill="1" applyBorder="1" applyAlignment="1" applyProtection="1">
      <alignment horizontal="center" wrapText="1"/>
    </xf>
    <xf numFmtId="0" fontId="15" fillId="0" borderId="5" xfId="0" applyNumberFormat="1" applyFont="1" applyFill="1" applyBorder="1" applyAlignment="1" applyProtection="1">
      <alignment wrapText="1"/>
    </xf>
    <xf numFmtId="0" fontId="15" fillId="0" borderId="6" xfId="0" applyNumberFormat="1" applyFont="1" applyFill="1" applyBorder="1" applyAlignment="1" applyProtection="1">
      <alignment wrapText="1"/>
    </xf>
    <xf numFmtId="0" fontId="17" fillId="0" borderId="4" xfId="0" applyNumberFormat="1" applyFont="1" applyFill="1" applyBorder="1" applyAlignment="1" applyProtection="1">
      <alignment horizontal="left" wrapText="1"/>
    </xf>
    <xf numFmtId="0" fontId="17" fillId="0" borderId="5" xfId="0" applyNumberFormat="1" applyFont="1" applyFill="1" applyBorder="1" applyAlignment="1" applyProtection="1">
      <alignment horizontal="left" wrapText="1"/>
    </xf>
    <xf numFmtId="0" fontId="17" fillId="0" borderId="6" xfId="0" applyNumberFormat="1" applyFont="1" applyFill="1" applyBorder="1" applyAlignment="1" applyProtection="1">
      <alignment horizontal="left" wrapText="1"/>
    </xf>
    <xf numFmtId="0" fontId="17" fillId="0" borderId="4" xfId="0" quotePrefix="1" applyFont="1" applyFill="1" applyBorder="1" applyAlignment="1">
      <alignment horizontal="left"/>
    </xf>
    <xf numFmtId="0" fontId="17" fillId="0" borderId="5" xfId="0" quotePrefix="1" applyFont="1" applyFill="1" applyBorder="1" applyAlignment="1">
      <alignment horizontal="left"/>
    </xf>
    <xf numFmtId="0" fontId="17" fillId="0" borderId="6" xfId="0" quotePrefix="1" applyFont="1" applyFill="1" applyBorder="1" applyAlignment="1">
      <alignment horizontal="left"/>
    </xf>
    <xf numFmtId="0" fontId="17" fillId="0" borderId="4" xfId="0" quotePrefix="1" applyFont="1" applyBorder="1" applyAlignment="1">
      <alignment horizontal="left"/>
    </xf>
    <xf numFmtId="0" fontId="17" fillId="0" borderId="5" xfId="0" quotePrefix="1" applyFont="1" applyBorder="1" applyAlignment="1">
      <alignment horizontal="left"/>
    </xf>
    <xf numFmtId="0" fontId="17" fillId="0" borderId="6" xfId="0" quotePrefix="1" applyFont="1" applyBorder="1" applyAlignment="1">
      <alignment horizontal="left"/>
    </xf>
    <xf numFmtId="0" fontId="16" fillId="3" borderId="4" xfId="0" quotePrefix="1" applyNumberFormat="1" applyFont="1" applyFill="1" applyBorder="1" applyAlignment="1" applyProtection="1">
      <alignment horizontal="left" wrapText="1"/>
    </xf>
    <xf numFmtId="0" fontId="16" fillId="3" borderId="5" xfId="0" quotePrefix="1" applyNumberFormat="1" applyFont="1" applyFill="1" applyBorder="1" applyAlignment="1" applyProtection="1">
      <alignment horizontal="left" wrapText="1"/>
    </xf>
    <xf numFmtId="0" fontId="16" fillId="3" borderId="6" xfId="0" quotePrefix="1" applyNumberFormat="1" applyFont="1" applyFill="1" applyBorder="1" applyAlignment="1" applyProtection="1">
      <alignment horizontal="left" wrapText="1"/>
    </xf>
    <xf numFmtId="0" fontId="14" fillId="0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Border="1" applyAlignment="1" applyProtection="1">
      <alignment vertical="center" wrapText="1"/>
    </xf>
    <xf numFmtId="0" fontId="15" fillId="0" borderId="0" xfId="1" applyNumberFormat="1" applyFont="1" applyFill="1" applyBorder="1" applyAlignment="1" applyProtection="1">
      <alignment horizontal="left" vertical="center" wrapText="1"/>
    </xf>
    <xf numFmtId="0" fontId="16" fillId="3" borderId="4" xfId="0" applyNumberFormat="1" applyFont="1" applyFill="1" applyBorder="1" applyAlignment="1" applyProtection="1">
      <alignment horizontal="left" wrapText="1"/>
    </xf>
    <xf numFmtId="0" fontId="16" fillId="3" borderId="5" xfId="0" applyNumberFormat="1" applyFont="1" applyFill="1" applyBorder="1" applyAlignment="1" applyProtection="1">
      <alignment horizontal="left" wrapText="1"/>
    </xf>
    <xf numFmtId="0" fontId="16" fillId="3" borderId="6" xfId="0" applyNumberFormat="1" applyFont="1" applyFill="1" applyBorder="1" applyAlignment="1" applyProtection="1">
      <alignment horizontal="left" wrapText="1"/>
    </xf>
  </cellXfs>
  <cellStyles count="2">
    <cellStyle name="Normalno" xfId="0" builtinId="0"/>
    <cellStyle name="Obično 4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zoomScaleNormal="100" workbookViewId="0">
      <selection activeCell="A5" sqref="A5"/>
    </sheetView>
  </sheetViews>
  <sheetFormatPr defaultRowHeight="15" x14ac:dyDescent="0.25"/>
  <cols>
    <col min="5" max="5" width="22" customWidth="1"/>
    <col min="6" max="6" width="0.140625" hidden="1" customWidth="1"/>
    <col min="7" max="11" width="14.42578125" customWidth="1"/>
  </cols>
  <sheetData>
    <row r="1" spans="1:16" ht="51.6" customHeight="1" x14ac:dyDescent="0.25">
      <c r="A1" s="358" t="s">
        <v>175</v>
      </c>
      <c r="B1" s="358"/>
      <c r="C1" s="358"/>
      <c r="D1" s="358"/>
      <c r="E1" s="358"/>
      <c r="F1" s="358"/>
      <c r="G1" s="358"/>
      <c r="H1" s="358"/>
      <c r="I1" s="358"/>
      <c r="J1" s="358"/>
    </row>
    <row r="2" spans="1:16" x14ac:dyDescent="0.25">
      <c r="A2" s="358" t="s">
        <v>40</v>
      </c>
      <c r="B2" s="358"/>
      <c r="C2" s="358"/>
      <c r="D2" s="358"/>
      <c r="E2" s="358"/>
      <c r="F2" s="358"/>
      <c r="G2" s="359"/>
      <c r="H2" s="359"/>
      <c r="I2" s="359"/>
      <c r="J2" s="359"/>
    </row>
    <row r="3" spans="1:16" s="19" customFormat="1" x14ac:dyDescent="0.25">
      <c r="A3" s="360" t="s">
        <v>181</v>
      </c>
      <c r="B3" s="360"/>
      <c r="C3" s="360"/>
      <c r="D3" s="360"/>
      <c r="E3" s="120"/>
      <c r="F3" s="120"/>
      <c r="G3" s="121"/>
      <c r="H3" s="260"/>
      <c r="I3" s="260"/>
      <c r="J3" s="121"/>
    </row>
    <row r="4" spans="1:16" x14ac:dyDescent="0.25">
      <c r="A4" s="360" t="s">
        <v>182</v>
      </c>
      <c r="B4" s="360"/>
      <c r="C4" s="360"/>
      <c r="D4" s="360"/>
      <c r="E4" s="360"/>
      <c r="F4" s="360"/>
      <c r="G4" s="360"/>
      <c r="H4" s="360"/>
      <c r="I4" s="360"/>
      <c r="J4" s="360"/>
    </row>
    <row r="5" spans="1:16" ht="30" x14ac:dyDescent="0.25">
      <c r="A5" s="269"/>
      <c r="B5" s="270"/>
      <c r="C5" s="270"/>
      <c r="D5" s="271"/>
      <c r="E5" s="272"/>
      <c r="F5" s="273" t="s">
        <v>152</v>
      </c>
      <c r="G5" s="273" t="s">
        <v>128</v>
      </c>
      <c r="H5" s="314" t="s">
        <v>113</v>
      </c>
      <c r="I5" s="316" t="s">
        <v>172</v>
      </c>
      <c r="J5" s="307" t="s">
        <v>153</v>
      </c>
      <c r="K5" s="313" t="s">
        <v>171</v>
      </c>
      <c r="L5" s="10"/>
      <c r="M5" s="10"/>
      <c r="N5" s="10"/>
      <c r="O5" s="10"/>
      <c r="P5" s="10"/>
    </row>
    <row r="6" spans="1:16" ht="15.75" x14ac:dyDescent="0.25">
      <c r="A6" s="274" t="s">
        <v>154</v>
      </c>
      <c r="B6" s="275"/>
      <c r="C6" s="276"/>
      <c r="D6" s="277"/>
      <c r="E6" s="278"/>
      <c r="F6" s="279"/>
      <c r="G6" s="279"/>
      <c r="H6" s="279"/>
      <c r="I6" s="279"/>
      <c r="J6" s="308"/>
      <c r="K6" s="312"/>
      <c r="L6" s="10"/>
      <c r="M6" s="10"/>
      <c r="N6" s="10"/>
      <c r="O6" s="10"/>
      <c r="P6" s="10"/>
    </row>
    <row r="7" spans="1:16" x14ac:dyDescent="0.25">
      <c r="A7" s="361" t="s">
        <v>155</v>
      </c>
      <c r="B7" s="362"/>
      <c r="C7" s="362"/>
      <c r="D7" s="362"/>
      <c r="E7" s="363"/>
      <c r="F7" s="280">
        <v>2707043</v>
      </c>
      <c r="G7" s="281">
        <v>3038531</v>
      </c>
      <c r="H7" s="309">
        <f>SUM(I7-G7)</f>
        <v>145097</v>
      </c>
      <c r="I7" s="309">
        <v>3183628</v>
      </c>
      <c r="J7" s="309">
        <v>2815294</v>
      </c>
      <c r="K7" s="317">
        <v>2815294</v>
      </c>
    </row>
    <row r="8" spans="1:16" x14ac:dyDescent="0.25">
      <c r="A8" s="346" t="s">
        <v>156</v>
      </c>
      <c r="B8" s="347"/>
      <c r="C8" s="347"/>
      <c r="D8" s="347"/>
      <c r="E8" s="348"/>
      <c r="F8" s="282">
        <v>2707043</v>
      </c>
      <c r="G8" s="283">
        <v>3038531</v>
      </c>
      <c r="H8" s="310">
        <f t="shared" ref="H8:H23" si="0">SUM(I8-G8)</f>
        <v>145097</v>
      </c>
      <c r="I8" s="310">
        <v>3183628</v>
      </c>
      <c r="J8" s="310">
        <v>2815294</v>
      </c>
      <c r="K8" s="318">
        <v>2815294</v>
      </c>
    </row>
    <row r="9" spans="1:16" x14ac:dyDescent="0.25">
      <c r="A9" s="349" t="s">
        <v>157</v>
      </c>
      <c r="B9" s="350"/>
      <c r="C9" s="350"/>
      <c r="D9" s="350"/>
      <c r="E9" s="351"/>
      <c r="F9" s="284">
        <v>0</v>
      </c>
      <c r="G9" s="283">
        <v>0</v>
      </c>
      <c r="H9" s="310">
        <f t="shared" si="0"/>
        <v>0</v>
      </c>
      <c r="I9" s="310">
        <v>0</v>
      </c>
      <c r="J9" s="310">
        <v>0</v>
      </c>
      <c r="K9" s="318">
        <v>0</v>
      </c>
    </row>
    <row r="10" spans="1:16" x14ac:dyDescent="0.25">
      <c r="A10" s="285" t="s">
        <v>158</v>
      </c>
      <c r="B10" s="286"/>
      <c r="C10" s="286"/>
      <c r="D10" s="286"/>
      <c r="E10" s="286"/>
      <c r="F10" s="287">
        <v>2707043</v>
      </c>
      <c r="G10" s="281">
        <v>3038531</v>
      </c>
      <c r="H10" s="309">
        <f t="shared" si="0"/>
        <v>145097</v>
      </c>
      <c r="I10" s="309">
        <v>3183628</v>
      </c>
      <c r="J10" s="309">
        <v>2815294</v>
      </c>
      <c r="K10" s="317">
        <v>2815294</v>
      </c>
    </row>
    <row r="11" spans="1:16" x14ac:dyDescent="0.25">
      <c r="A11" s="338" t="s">
        <v>159</v>
      </c>
      <c r="B11" s="339"/>
      <c r="C11" s="339"/>
      <c r="D11" s="339"/>
      <c r="E11" s="340"/>
      <c r="F11" s="284">
        <v>2704443</v>
      </c>
      <c r="G11" s="283">
        <v>3030531</v>
      </c>
      <c r="H11" s="310">
        <f t="shared" si="0"/>
        <v>144997</v>
      </c>
      <c r="I11" s="310">
        <v>3175528</v>
      </c>
      <c r="J11" s="311">
        <v>2807294</v>
      </c>
      <c r="K11" s="318">
        <v>2807294</v>
      </c>
    </row>
    <row r="12" spans="1:16" x14ac:dyDescent="0.25">
      <c r="A12" s="352" t="s">
        <v>160</v>
      </c>
      <c r="B12" s="353"/>
      <c r="C12" s="353"/>
      <c r="D12" s="353"/>
      <c r="E12" s="354"/>
      <c r="F12" s="288">
        <v>2600</v>
      </c>
      <c r="G12" s="288">
        <v>8000</v>
      </c>
      <c r="H12" s="310">
        <f t="shared" si="0"/>
        <v>100</v>
      </c>
      <c r="I12" s="301">
        <v>8100</v>
      </c>
      <c r="J12" s="311">
        <v>8000</v>
      </c>
      <c r="K12" s="318">
        <v>8000</v>
      </c>
    </row>
    <row r="13" spans="1:16" x14ac:dyDescent="0.25">
      <c r="A13" s="355" t="s">
        <v>161</v>
      </c>
      <c r="B13" s="356"/>
      <c r="C13" s="356"/>
      <c r="D13" s="356"/>
      <c r="E13" s="357"/>
      <c r="F13" s="289">
        <v>0</v>
      </c>
      <c r="G13" s="289">
        <v>0</v>
      </c>
      <c r="H13" s="309">
        <f t="shared" si="0"/>
        <v>0</v>
      </c>
      <c r="I13" s="290">
        <v>0</v>
      </c>
      <c r="J13" s="290">
        <f>+J7-J10</f>
        <v>0</v>
      </c>
      <c r="K13" s="317">
        <v>0</v>
      </c>
    </row>
    <row r="14" spans="1:16" x14ac:dyDescent="0.25">
      <c r="A14" s="322" t="s">
        <v>162</v>
      </c>
      <c r="B14" s="323"/>
      <c r="C14" s="323"/>
      <c r="D14" s="323"/>
      <c r="E14" s="323"/>
      <c r="F14" s="291"/>
      <c r="G14" s="291"/>
      <c r="H14" s="310"/>
      <c r="I14" s="291"/>
      <c r="J14" s="291"/>
      <c r="K14" s="318"/>
    </row>
    <row r="15" spans="1:16" x14ac:dyDescent="0.25">
      <c r="A15" s="324" t="s">
        <v>163</v>
      </c>
      <c r="B15" s="325"/>
      <c r="C15" s="325"/>
      <c r="D15" s="325"/>
      <c r="E15" s="326"/>
      <c r="F15" s="293">
        <v>0</v>
      </c>
      <c r="G15" s="294">
        <v>0</v>
      </c>
      <c r="H15" s="310">
        <f t="shared" si="0"/>
        <v>0</v>
      </c>
      <c r="I15" s="315">
        <v>0</v>
      </c>
      <c r="J15" s="295">
        <v>0</v>
      </c>
      <c r="K15" s="318">
        <v>0</v>
      </c>
    </row>
    <row r="16" spans="1:16" x14ac:dyDescent="0.25">
      <c r="A16" s="327" t="s">
        <v>164</v>
      </c>
      <c r="B16" s="328"/>
      <c r="C16" s="328"/>
      <c r="D16" s="328"/>
      <c r="E16" s="329"/>
      <c r="F16" s="296">
        <v>0</v>
      </c>
      <c r="G16" s="296">
        <v>0</v>
      </c>
      <c r="H16" s="310">
        <f t="shared" si="0"/>
        <v>0</v>
      </c>
      <c r="I16" s="297">
        <v>0</v>
      </c>
      <c r="J16" s="297">
        <v>0</v>
      </c>
      <c r="K16" s="318">
        <v>0</v>
      </c>
    </row>
    <row r="17" spans="1:11" x14ac:dyDescent="0.25">
      <c r="A17" s="330" t="s">
        <v>165</v>
      </c>
      <c r="B17" s="331"/>
      <c r="C17" s="331"/>
      <c r="D17" s="331"/>
      <c r="E17" s="331"/>
      <c r="F17" s="292"/>
      <c r="G17" s="298"/>
      <c r="H17" s="310"/>
      <c r="I17" s="298"/>
      <c r="J17" s="292"/>
      <c r="K17" s="318"/>
    </row>
    <row r="18" spans="1:11" x14ac:dyDescent="0.25">
      <c r="A18" s="335" t="s">
        <v>166</v>
      </c>
      <c r="B18" s="336"/>
      <c r="C18" s="336"/>
      <c r="D18" s="336"/>
      <c r="E18" s="337"/>
      <c r="F18" s="299">
        <v>0</v>
      </c>
      <c r="G18" s="299">
        <v>0</v>
      </c>
      <c r="H18" s="310">
        <v>0</v>
      </c>
      <c r="I18" s="319">
        <v>-50525</v>
      </c>
      <c r="J18" s="300">
        <v>0</v>
      </c>
      <c r="K18" s="318">
        <v>0</v>
      </c>
    </row>
    <row r="19" spans="1:11" x14ac:dyDescent="0.25">
      <c r="A19" s="338" t="s">
        <v>167</v>
      </c>
      <c r="B19" s="339"/>
      <c r="C19" s="339"/>
      <c r="D19" s="339"/>
      <c r="E19" s="340"/>
      <c r="F19" s="288">
        <v>0</v>
      </c>
      <c r="G19" s="288"/>
      <c r="H19" s="310">
        <f t="shared" si="0"/>
        <v>0</v>
      </c>
      <c r="I19" s="301">
        <v>0</v>
      </c>
      <c r="J19" s="301">
        <f>IF((J13+J15+J17)&lt;&gt;0,"NESLAGANJE ZBROJA",(J13+J15+J17))</f>
        <v>0</v>
      </c>
      <c r="K19" s="318">
        <v>0</v>
      </c>
    </row>
    <row r="20" spans="1:11" x14ac:dyDescent="0.25">
      <c r="A20" s="341" t="s">
        <v>173</v>
      </c>
      <c r="B20" s="342"/>
      <c r="C20" s="342"/>
      <c r="D20" s="342"/>
      <c r="E20" s="343"/>
      <c r="F20" s="302">
        <v>0</v>
      </c>
      <c r="G20" s="302">
        <f t="shared" ref="G20:J23" si="1">IF((G14+G16+G18)&lt;&gt;0,"NESLAGANJE ZBROJA",(G14+G16+G18))</f>
        <v>0</v>
      </c>
      <c r="H20" s="309">
        <v>0</v>
      </c>
      <c r="I20" s="303">
        <v>-50525</v>
      </c>
      <c r="J20" s="303">
        <f t="shared" si="1"/>
        <v>0</v>
      </c>
      <c r="K20" s="318">
        <v>0</v>
      </c>
    </row>
    <row r="21" spans="1:11" x14ac:dyDescent="0.25">
      <c r="A21" s="304"/>
      <c r="B21" s="344" t="s">
        <v>168</v>
      </c>
      <c r="C21" s="344"/>
      <c r="D21" s="344"/>
      <c r="E21" s="345"/>
      <c r="F21" s="288">
        <v>0</v>
      </c>
      <c r="G21" s="288">
        <f t="shared" si="1"/>
        <v>0</v>
      </c>
      <c r="H21" s="310">
        <v>0</v>
      </c>
      <c r="I21" s="301"/>
      <c r="J21" s="301">
        <f t="shared" si="1"/>
        <v>0</v>
      </c>
      <c r="K21" s="318">
        <v>0</v>
      </c>
    </row>
    <row r="22" spans="1:11" x14ac:dyDescent="0.25">
      <c r="A22" s="304"/>
      <c r="B22" s="344" t="s">
        <v>169</v>
      </c>
      <c r="C22" s="344"/>
      <c r="D22" s="344"/>
      <c r="E22" s="345"/>
      <c r="F22" s="288">
        <v>0</v>
      </c>
      <c r="G22" s="288">
        <f t="shared" si="1"/>
        <v>0</v>
      </c>
      <c r="H22" s="310">
        <f t="shared" si="0"/>
        <v>0</v>
      </c>
      <c r="I22" s="301">
        <v>0</v>
      </c>
      <c r="J22" s="301">
        <f t="shared" si="1"/>
        <v>0</v>
      </c>
      <c r="K22" s="318">
        <v>0</v>
      </c>
    </row>
    <row r="23" spans="1:11" x14ac:dyDescent="0.25">
      <c r="A23" s="332" t="s">
        <v>170</v>
      </c>
      <c r="B23" s="333"/>
      <c r="C23" s="333"/>
      <c r="D23" s="333"/>
      <c r="E23" s="334"/>
      <c r="F23" s="288">
        <v>0</v>
      </c>
      <c r="G23" s="288">
        <f t="shared" si="1"/>
        <v>0</v>
      </c>
      <c r="H23" s="310">
        <f t="shared" si="0"/>
        <v>0</v>
      </c>
      <c r="I23" s="301"/>
      <c r="J23" s="301">
        <f t="shared" si="1"/>
        <v>0</v>
      </c>
      <c r="K23" s="318">
        <v>0</v>
      </c>
    </row>
    <row r="24" spans="1:11" x14ac:dyDescent="0.25">
      <c r="A24" s="305"/>
      <c r="B24" s="305"/>
      <c r="C24" s="305"/>
      <c r="D24" s="305"/>
      <c r="E24" s="305"/>
      <c r="F24" s="305"/>
      <c r="G24" s="305"/>
      <c r="H24" s="305"/>
      <c r="I24" s="305"/>
      <c r="J24" s="305"/>
    </row>
    <row r="25" spans="1:11" x14ac:dyDescent="0.25">
      <c r="A25" s="305"/>
      <c r="B25" s="305"/>
      <c r="C25" s="305"/>
      <c r="D25" s="305"/>
      <c r="E25" s="305"/>
      <c r="F25" s="305"/>
      <c r="G25" s="305"/>
      <c r="H25" s="305"/>
      <c r="I25" s="305"/>
      <c r="J25" s="305"/>
    </row>
    <row r="26" spans="1:11" x14ac:dyDescent="0.25">
      <c r="A26" s="211" t="s">
        <v>143</v>
      </c>
      <c r="B26" s="211"/>
      <c r="C26" s="211"/>
      <c r="D26" s="211"/>
      <c r="E26" s="306"/>
      <c r="I26" t="s">
        <v>126</v>
      </c>
    </row>
    <row r="27" spans="1:11" x14ac:dyDescent="0.25">
      <c r="I27" t="s">
        <v>127</v>
      </c>
    </row>
  </sheetData>
  <mergeCells count="20">
    <mergeCell ref="A1:J1"/>
    <mergeCell ref="A2:J2"/>
    <mergeCell ref="A4:J4"/>
    <mergeCell ref="A3:D3"/>
    <mergeCell ref="A7:E7"/>
    <mergeCell ref="A8:E8"/>
    <mergeCell ref="A9:E9"/>
    <mergeCell ref="A11:E11"/>
    <mergeCell ref="A12:E12"/>
    <mergeCell ref="A13:E13"/>
    <mergeCell ref="A14:E14"/>
    <mergeCell ref="A15:E15"/>
    <mergeCell ref="A16:E16"/>
    <mergeCell ref="A17:E17"/>
    <mergeCell ref="A23:E23"/>
    <mergeCell ref="A18:E18"/>
    <mergeCell ref="A19:E19"/>
    <mergeCell ref="A20:E20"/>
    <mergeCell ref="B21:E21"/>
    <mergeCell ref="B22:E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3"/>
  <sheetViews>
    <sheetView zoomScale="120" zoomScaleNormal="120" workbookViewId="0">
      <selection activeCell="C5" sqref="C5"/>
    </sheetView>
  </sheetViews>
  <sheetFormatPr defaultRowHeight="15" x14ac:dyDescent="0.25"/>
  <cols>
    <col min="1" max="1" width="9" customWidth="1"/>
    <col min="2" max="2" width="10.85546875" customWidth="1"/>
    <col min="3" max="3" width="54.42578125" customWidth="1"/>
    <col min="4" max="4" width="10.42578125" hidden="1" customWidth="1"/>
    <col min="5" max="7" width="10.5703125" customWidth="1"/>
    <col min="8" max="8" width="10.28515625" customWidth="1"/>
  </cols>
  <sheetData>
    <row r="1" spans="1:10" x14ac:dyDescent="0.25">
      <c r="A1" s="122"/>
      <c r="B1" s="123" t="s">
        <v>28</v>
      </c>
      <c r="C1" s="123"/>
      <c r="D1" s="122"/>
      <c r="E1" s="122"/>
      <c r="F1" s="122"/>
      <c r="G1" s="122"/>
      <c r="H1" s="122"/>
    </row>
    <row r="2" spans="1:10" x14ac:dyDescent="0.25">
      <c r="A2" s="122"/>
      <c r="B2" s="123" t="s">
        <v>29</v>
      </c>
      <c r="C2" s="123"/>
      <c r="D2" s="122"/>
      <c r="E2" s="122"/>
      <c r="F2" s="122"/>
      <c r="G2" s="122"/>
      <c r="H2" s="122"/>
    </row>
    <row r="3" spans="1:10" x14ac:dyDescent="0.25">
      <c r="A3" s="122"/>
      <c r="B3" s="122" t="s">
        <v>57</v>
      </c>
      <c r="C3" s="122" t="s">
        <v>183</v>
      </c>
      <c r="D3" s="122"/>
      <c r="E3" s="122"/>
      <c r="F3" s="122"/>
      <c r="G3" s="122"/>
      <c r="H3" s="122"/>
    </row>
    <row r="4" spans="1:10" x14ac:dyDescent="0.25">
      <c r="A4" s="122"/>
      <c r="B4" s="122" t="s">
        <v>56</v>
      </c>
      <c r="C4" s="122" t="s">
        <v>184</v>
      </c>
      <c r="D4" s="122"/>
      <c r="E4" s="122"/>
      <c r="F4" s="122"/>
      <c r="G4" s="122"/>
      <c r="H4" s="122"/>
    </row>
    <row r="5" spans="1:10" ht="14.45" customHeight="1" x14ac:dyDescent="0.25">
      <c r="A5" s="122"/>
      <c r="B5" s="122"/>
      <c r="C5" s="122"/>
      <c r="D5" s="122"/>
      <c r="E5" s="122"/>
      <c r="F5" s="122"/>
      <c r="G5" s="122"/>
      <c r="H5" s="122"/>
    </row>
    <row r="6" spans="1:10" x14ac:dyDescent="0.25">
      <c r="A6" s="122"/>
      <c r="B6" s="122"/>
      <c r="C6" s="124" t="s">
        <v>174</v>
      </c>
      <c r="D6" s="122"/>
      <c r="E6" s="122"/>
      <c r="F6" s="122"/>
      <c r="G6" s="122"/>
      <c r="H6" s="122"/>
    </row>
    <row r="7" spans="1:10" ht="15" customHeight="1" x14ac:dyDescent="0.25">
      <c r="A7" s="122"/>
      <c r="B7" s="122"/>
      <c r="C7" s="125" t="s">
        <v>26</v>
      </c>
      <c r="D7" s="125"/>
      <c r="E7" s="125"/>
      <c r="F7" s="125"/>
      <c r="G7" s="125"/>
      <c r="H7" s="126"/>
    </row>
    <row r="8" spans="1:10" ht="36" customHeight="1" x14ac:dyDescent="0.25">
      <c r="A8" s="127" t="s">
        <v>0</v>
      </c>
      <c r="B8" s="128" t="s">
        <v>1</v>
      </c>
      <c r="C8" s="129" t="s">
        <v>27</v>
      </c>
      <c r="D8" s="130" t="s">
        <v>70</v>
      </c>
      <c r="E8" s="320" t="s">
        <v>129</v>
      </c>
      <c r="F8" s="320" t="s">
        <v>96</v>
      </c>
      <c r="G8" s="131" t="s">
        <v>145</v>
      </c>
      <c r="H8" s="321" t="s">
        <v>130</v>
      </c>
      <c r="I8" s="321" t="s">
        <v>131</v>
      </c>
    </row>
    <row r="9" spans="1:10" x14ac:dyDescent="0.25">
      <c r="A9" s="127"/>
      <c r="B9" s="132">
        <v>6</v>
      </c>
      <c r="C9" s="133" t="s">
        <v>25</v>
      </c>
      <c r="D9" s="134" t="e">
        <f>SUM(D10+D29+#REF!+D34)</f>
        <v>#REF!</v>
      </c>
      <c r="E9" s="135">
        <f>SUM(E10,E29,E34)</f>
        <v>3038531</v>
      </c>
      <c r="F9" s="135">
        <f>SUM(G9-E9)</f>
        <v>145097</v>
      </c>
      <c r="G9" s="135">
        <f>SUM(G10,G29,G34)</f>
        <v>3183628</v>
      </c>
      <c r="H9" s="136">
        <f>SUM(H10,H29,H34)</f>
        <v>2815294</v>
      </c>
      <c r="I9" s="136">
        <f>SUM(I10,I29,I34)</f>
        <v>2815294</v>
      </c>
      <c r="J9" s="28"/>
    </row>
    <row r="10" spans="1:10" s="56" customFormat="1" x14ac:dyDescent="0.25">
      <c r="A10" s="137"/>
      <c r="B10" s="138">
        <v>63</v>
      </c>
      <c r="C10" s="139" t="s">
        <v>37</v>
      </c>
      <c r="D10" s="140">
        <f>SUM(D12:D23)</f>
        <v>-5388400</v>
      </c>
      <c r="E10" s="141">
        <f>SUM(E12,E14,E15,E17,E18,E19,E21,E23,E25,E27)</f>
        <v>2587307</v>
      </c>
      <c r="F10" s="141">
        <f t="shared" ref="F10:F49" si="0">SUM(G10-E10)</f>
        <v>-96928</v>
      </c>
      <c r="G10" s="265">
        <f>SUM(G12,G14,G15,G16,G17,G18,G19,G21,G23,G25,G27)</f>
        <v>2490379</v>
      </c>
      <c r="H10" s="220">
        <v>2422150</v>
      </c>
      <c r="I10" s="220">
        <v>2422150</v>
      </c>
    </row>
    <row r="11" spans="1:10" s="10" customFormat="1" x14ac:dyDescent="0.25">
      <c r="A11" s="142">
        <v>2101</v>
      </c>
      <c r="B11" s="143" t="s">
        <v>94</v>
      </c>
      <c r="C11" s="142"/>
      <c r="D11" s="144"/>
      <c r="E11" s="212"/>
      <c r="F11" s="215"/>
      <c r="G11" s="212"/>
      <c r="H11" s="144"/>
      <c r="I11" s="144"/>
    </row>
    <row r="12" spans="1:10" x14ac:dyDescent="0.25">
      <c r="A12" s="127" t="s">
        <v>58</v>
      </c>
      <c r="B12" s="148">
        <v>636</v>
      </c>
      <c r="C12" s="127" t="s">
        <v>90</v>
      </c>
      <c r="D12" s="134">
        <v>-5391680</v>
      </c>
      <c r="E12" s="213">
        <v>2180000</v>
      </c>
      <c r="F12" s="213">
        <f t="shared" si="0"/>
        <v>78000</v>
      </c>
      <c r="G12" s="213">
        <v>2258000</v>
      </c>
      <c r="H12" s="134"/>
      <c r="I12" s="134"/>
    </row>
    <row r="13" spans="1:10" s="10" customFormat="1" x14ac:dyDescent="0.25">
      <c r="A13" s="142">
        <v>2301</v>
      </c>
      <c r="B13" s="143" t="s">
        <v>69</v>
      </c>
      <c r="C13" s="142"/>
      <c r="D13" s="144"/>
      <c r="E13" s="212"/>
      <c r="F13" s="215"/>
      <c r="G13" s="212"/>
      <c r="H13" s="144"/>
      <c r="I13" s="144"/>
    </row>
    <row r="14" spans="1:10" x14ac:dyDescent="0.25">
      <c r="A14" s="146" t="s">
        <v>59</v>
      </c>
      <c r="B14" s="148">
        <v>636</v>
      </c>
      <c r="C14" s="127" t="s">
        <v>78</v>
      </c>
      <c r="D14" s="134">
        <v>-24805</v>
      </c>
      <c r="E14" s="213">
        <v>12000</v>
      </c>
      <c r="F14" s="213">
        <f t="shared" si="0"/>
        <v>0</v>
      </c>
      <c r="G14" s="213">
        <v>12000</v>
      </c>
      <c r="H14" s="134"/>
      <c r="I14" s="134"/>
    </row>
    <row r="15" spans="1:10" x14ac:dyDescent="0.25">
      <c r="A15" s="127" t="s">
        <v>36</v>
      </c>
      <c r="B15" s="148">
        <v>636</v>
      </c>
      <c r="C15" s="127" t="s">
        <v>79</v>
      </c>
      <c r="D15" s="134">
        <v>27950</v>
      </c>
      <c r="E15" s="213">
        <v>173500</v>
      </c>
      <c r="F15" s="213">
        <f t="shared" si="0"/>
        <v>-20500</v>
      </c>
      <c r="G15" s="213">
        <v>153000</v>
      </c>
      <c r="H15" s="134"/>
      <c r="I15" s="134"/>
    </row>
    <row r="16" spans="1:10" x14ac:dyDescent="0.25">
      <c r="A16" s="127" t="s">
        <v>135</v>
      </c>
      <c r="B16" s="148">
        <v>636</v>
      </c>
      <c r="C16" s="127" t="s">
        <v>147</v>
      </c>
      <c r="D16" s="134"/>
      <c r="E16" s="213">
        <v>0</v>
      </c>
      <c r="F16" s="213">
        <f t="shared" si="0"/>
        <v>10529</v>
      </c>
      <c r="G16" s="213">
        <v>10529</v>
      </c>
      <c r="H16" s="134"/>
      <c r="I16" s="134"/>
    </row>
    <row r="17" spans="1:9" x14ac:dyDescent="0.25">
      <c r="A17" s="146" t="s">
        <v>21</v>
      </c>
      <c r="B17" s="148">
        <v>636</v>
      </c>
      <c r="C17" s="127" t="s">
        <v>84</v>
      </c>
      <c r="D17" s="147">
        <v>0</v>
      </c>
      <c r="E17" s="213">
        <v>3500</v>
      </c>
      <c r="F17" s="213">
        <f t="shared" si="0"/>
        <v>-1300</v>
      </c>
      <c r="G17" s="213">
        <v>2200</v>
      </c>
      <c r="H17" s="134"/>
      <c r="I17" s="134"/>
    </row>
    <row r="18" spans="1:9" x14ac:dyDescent="0.25">
      <c r="A18" s="146" t="s">
        <v>21</v>
      </c>
      <c r="B18" s="148">
        <v>636</v>
      </c>
      <c r="C18" s="127" t="s">
        <v>108</v>
      </c>
      <c r="D18" s="147"/>
      <c r="E18" s="213">
        <v>1000</v>
      </c>
      <c r="F18" s="213">
        <f t="shared" si="0"/>
        <v>-500</v>
      </c>
      <c r="G18" s="213">
        <v>500</v>
      </c>
      <c r="H18" s="134"/>
      <c r="I18" s="134"/>
    </row>
    <row r="19" spans="1:9" x14ac:dyDescent="0.25">
      <c r="A19" s="127" t="s">
        <v>85</v>
      </c>
      <c r="B19" s="148">
        <v>636</v>
      </c>
      <c r="C19" s="127" t="s">
        <v>109</v>
      </c>
      <c r="D19" s="134">
        <v>0</v>
      </c>
      <c r="E19" s="213">
        <v>48000</v>
      </c>
      <c r="F19" s="213">
        <f t="shared" si="0"/>
        <v>2000</v>
      </c>
      <c r="G19" s="213">
        <v>50000</v>
      </c>
      <c r="H19" s="134"/>
      <c r="I19" s="134"/>
    </row>
    <row r="20" spans="1:9" s="13" customFormat="1" x14ac:dyDescent="0.25">
      <c r="A20" s="142">
        <v>2302</v>
      </c>
      <c r="B20" s="143" t="s">
        <v>91</v>
      </c>
      <c r="C20" s="142"/>
      <c r="D20" s="150"/>
      <c r="E20" s="214"/>
      <c r="F20" s="215"/>
      <c r="G20" s="214"/>
      <c r="H20" s="150"/>
      <c r="I20" s="150"/>
    </row>
    <row r="21" spans="1:9" x14ac:dyDescent="0.25">
      <c r="A21" s="146" t="s">
        <v>68</v>
      </c>
      <c r="B21" s="148">
        <v>638</v>
      </c>
      <c r="C21" s="127" t="s">
        <v>81</v>
      </c>
      <c r="D21" s="134">
        <v>135</v>
      </c>
      <c r="E21" s="213">
        <v>150</v>
      </c>
      <c r="F21" s="213">
        <f t="shared" si="0"/>
        <v>0</v>
      </c>
      <c r="G21" s="213">
        <v>150</v>
      </c>
      <c r="H21" s="134"/>
      <c r="I21" s="134"/>
    </row>
    <row r="22" spans="1:9" x14ac:dyDescent="0.25">
      <c r="A22" s="151">
        <v>9108</v>
      </c>
      <c r="B22" s="152" t="s">
        <v>105</v>
      </c>
      <c r="C22" s="151"/>
      <c r="D22" s="145"/>
      <c r="E22" s="153"/>
      <c r="F22" s="154"/>
      <c r="G22" s="215"/>
      <c r="H22" s="145"/>
      <c r="I22" s="145"/>
    </row>
    <row r="23" spans="1:9" x14ac:dyDescent="0.25">
      <c r="A23" s="146" t="s">
        <v>104</v>
      </c>
      <c r="B23" s="148">
        <v>638</v>
      </c>
      <c r="C23" s="127" t="s">
        <v>110</v>
      </c>
      <c r="D23" s="134"/>
      <c r="E23" s="149">
        <v>165157</v>
      </c>
      <c r="F23" s="147">
        <f t="shared" ref="F23:F25" si="1">SUM(G23-E23)</f>
        <v>-165157</v>
      </c>
      <c r="G23" s="213">
        <v>0</v>
      </c>
      <c r="H23" s="134"/>
      <c r="I23" s="134"/>
    </row>
    <row r="24" spans="1:9" x14ac:dyDescent="0.25">
      <c r="A24" s="151">
        <v>2405</v>
      </c>
      <c r="B24" s="152" t="s">
        <v>51</v>
      </c>
      <c r="C24" s="151"/>
      <c r="D24" s="154"/>
      <c r="E24" s="268"/>
      <c r="F24" s="145"/>
      <c r="G24" s="266"/>
      <c r="H24" s="154"/>
      <c r="I24" s="154"/>
    </row>
    <row r="25" spans="1:9" x14ac:dyDescent="0.25">
      <c r="A25" s="146" t="s">
        <v>52</v>
      </c>
      <c r="B25" s="148">
        <v>636</v>
      </c>
      <c r="C25" s="127" t="s">
        <v>151</v>
      </c>
      <c r="D25" s="134"/>
      <c r="E25" s="267">
        <v>1000</v>
      </c>
      <c r="F25" s="147">
        <f t="shared" si="1"/>
        <v>0</v>
      </c>
      <c r="G25" s="213">
        <v>1000</v>
      </c>
      <c r="H25" s="134"/>
      <c r="I25" s="134"/>
    </row>
    <row r="26" spans="1:9" s="10" customFormat="1" x14ac:dyDescent="0.25">
      <c r="A26" s="142">
        <v>2301</v>
      </c>
      <c r="B26" s="143" t="s">
        <v>69</v>
      </c>
      <c r="C26" s="142"/>
      <c r="D26" s="144"/>
      <c r="E26" s="212"/>
      <c r="F26" s="215"/>
      <c r="G26" s="212"/>
      <c r="H26" s="144"/>
      <c r="I26" s="144"/>
    </row>
    <row r="27" spans="1:9" x14ac:dyDescent="0.25">
      <c r="A27" s="127" t="s">
        <v>99</v>
      </c>
      <c r="B27" s="148">
        <v>634</v>
      </c>
      <c r="C27" s="127" t="s">
        <v>112</v>
      </c>
      <c r="D27" s="134"/>
      <c r="E27" s="213">
        <v>3000</v>
      </c>
      <c r="F27" s="213">
        <f t="shared" si="0"/>
        <v>0</v>
      </c>
      <c r="G27" s="213">
        <v>3000</v>
      </c>
      <c r="H27" s="134"/>
      <c r="I27" s="134"/>
    </row>
    <row r="28" spans="1:9" x14ac:dyDescent="0.25">
      <c r="A28" s="127"/>
      <c r="B28" s="148"/>
      <c r="C28" s="127"/>
      <c r="D28" s="134"/>
      <c r="E28" s="213"/>
      <c r="F28" s="213"/>
      <c r="G28" s="213"/>
      <c r="H28" s="134"/>
      <c r="I28" s="134"/>
    </row>
    <row r="29" spans="1:9" s="62" customFormat="1" x14ac:dyDescent="0.25">
      <c r="A29" s="139"/>
      <c r="B29" s="138">
        <v>65</v>
      </c>
      <c r="C29" s="139" t="s">
        <v>39</v>
      </c>
      <c r="D29" s="140">
        <f>SUM(D30:D32)</f>
        <v>-14800</v>
      </c>
      <c r="E29" s="141">
        <f>SUM(E31,E32)</f>
        <v>15500</v>
      </c>
      <c r="F29" s="141">
        <f>SUM(G29-E29)</f>
        <v>4000</v>
      </c>
      <c r="G29" s="141">
        <f>SUM(G31,G32)</f>
        <v>19500</v>
      </c>
      <c r="H29" s="140">
        <v>15500</v>
      </c>
      <c r="I29" s="140">
        <v>15500</v>
      </c>
    </row>
    <row r="30" spans="1:9" s="21" customFormat="1" x14ac:dyDescent="0.25">
      <c r="A30" s="142">
        <v>2301</v>
      </c>
      <c r="B30" s="143" t="s">
        <v>69</v>
      </c>
      <c r="C30" s="142"/>
      <c r="D30" s="144"/>
      <c r="E30" s="212"/>
      <c r="F30" s="215"/>
      <c r="G30" s="212"/>
      <c r="H30" s="144"/>
      <c r="I30" s="144"/>
    </row>
    <row r="31" spans="1:9" x14ac:dyDescent="0.25">
      <c r="A31" s="127" t="s">
        <v>21</v>
      </c>
      <c r="B31" s="148">
        <v>652</v>
      </c>
      <c r="C31" s="127" t="s">
        <v>80</v>
      </c>
      <c r="D31" s="134">
        <v>-11300</v>
      </c>
      <c r="E31" s="213">
        <v>14000</v>
      </c>
      <c r="F31" s="213">
        <f t="shared" si="0"/>
        <v>4000</v>
      </c>
      <c r="G31" s="213">
        <v>18000</v>
      </c>
      <c r="H31" s="134"/>
      <c r="I31" s="134"/>
    </row>
    <row r="32" spans="1:9" x14ac:dyDescent="0.25">
      <c r="A32" s="127" t="s">
        <v>33</v>
      </c>
      <c r="B32" s="148">
        <v>652</v>
      </c>
      <c r="C32" s="127" t="s">
        <v>176</v>
      </c>
      <c r="D32" s="134">
        <v>-3500</v>
      </c>
      <c r="E32" s="213">
        <v>1500</v>
      </c>
      <c r="F32" s="213">
        <f t="shared" si="0"/>
        <v>0</v>
      </c>
      <c r="G32" s="213">
        <v>1500</v>
      </c>
      <c r="H32" s="134"/>
      <c r="I32" s="134"/>
    </row>
    <row r="33" spans="1:9" x14ac:dyDescent="0.25">
      <c r="A33" s="127"/>
      <c r="B33" s="148"/>
      <c r="C33" s="127"/>
      <c r="D33" s="134"/>
      <c r="E33" s="213"/>
      <c r="F33" s="213"/>
      <c r="G33" s="213"/>
      <c r="H33" s="134"/>
      <c r="I33" s="134"/>
    </row>
    <row r="34" spans="1:9" s="62" customFormat="1" x14ac:dyDescent="0.25">
      <c r="A34" s="139"/>
      <c r="B34" s="138">
        <v>67</v>
      </c>
      <c r="C34" s="139" t="s">
        <v>86</v>
      </c>
      <c r="D34" s="140">
        <f>SUM(D35:D42)</f>
        <v>-6765</v>
      </c>
      <c r="E34" s="141">
        <f>SUM(E36,E37,E39,E41,E42,E48)</f>
        <v>435724</v>
      </c>
      <c r="F34" s="141">
        <f t="shared" si="0"/>
        <v>238025</v>
      </c>
      <c r="G34" s="141">
        <f>SUM(G36,G37,G39,G41,G42,G44,G46,G48,G49)</f>
        <v>673749</v>
      </c>
      <c r="H34" s="140">
        <v>377644</v>
      </c>
      <c r="I34" s="140">
        <v>377644</v>
      </c>
    </row>
    <row r="35" spans="1:9" s="21" customFormat="1" x14ac:dyDescent="0.25">
      <c r="A35" s="142">
        <v>2101</v>
      </c>
      <c r="B35" s="143" t="s">
        <v>82</v>
      </c>
      <c r="C35" s="142"/>
      <c r="D35" s="144"/>
      <c r="E35" s="215"/>
      <c r="F35" s="215"/>
      <c r="G35" s="215"/>
      <c r="H35" s="145"/>
      <c r="I35" s="145"/>
    </row>
    <row r="36" spans="1:9" x14ac:dyDescent="0.25">
      <c r="A36" s="127" t="s">
        <v>10</v>
      </c>
      <c r="B36" s="148">
        <v>671</v>
      </c>
      <c r="C36" s="127" t="s">
        <v>177</v>
      </c>
      <c r="D36" s="134">
        <v>-4968</v>
      </c>
      <c r="E36" s="213">
        <v>50664</v>
      </c>
      <c r="F36" s="213">
        <f t="shared" si="0"/>
        <v>0</v>
      </c>
      <c r="G36" s="213">
        <v>50664</v>
      </c>
      <c r="H36" s="134"/>
      <c r="I36" s="134"/>
    </row>
    <row r="37" spans="1:9" x14ac:dyDescent="0.25">
      <c r="A37" s="127" t="s">
        <v>16</v>
      </c>
      <c r="B37" s="155">
        <v>671</v>
      </c>
      <c r="C37" s="156" t="s">
        <v>178</v>
      </c>
      <c r="D37" s="157">
        <v>4150</v>
      </c>
      <c r="E37" s="216">
        <v>279850</v>
      </c>
      <c r="F37" s="213">
        <f t="shared" si="0"/>
        <v>-61934</v>
      </c>
      <c r="G37" s="216">
        <v>217916</v>
      </c>
      <c r="H37" s="134"/>
      <c r="I37" s="134"/>
    </row>
    <row r="38" spans="1:9" x14ac:dyDescent="0.25">
      <c r="A38" s="142">
        <v>2102</v>
      </c>
      <c r="B38" s="143" t="s">
        <v>83</v>
      </c>
      <c r="C38" s="142"/>
      <c r="D38" s="144"/>
      <c r="E38" s="215"/>
      <c r="F38" s="215"/>
      <c r="G38" s="215"/>
      <c r="H38" s="145"/>
      <c r="I38" s="145"/>
    </row>
    <row r="39" spans="1:9" x14ac:dyDescent="0.25">
      <c r="A39" s="127" t="s">
        <v>18</v>
      </c>
      <c r="B39" s="158">
        <v>671</v>
      </c>
      <c r="C39" s="159" t="s">
        <v>179</v>
      </c>
      <c r="D39" s="160">
        <v>-36400</v>
      </c>
      <c r="E39" s="217">
        <v>40130</v>
      </c>
      <c r="F39" s="213">
        <f t="shared" si="0"/>
        <v>31570</v>
      </c>
      <c r="G39" s="217">
        <v>71700</v>
      </c>
      <c r="H39" s="134"/>
      <c r="I39" s="134"/>
    </row>
    <row r="40" spans="1:9" x14ac:dyDescent="0.25">
      <c r="A40" s="142">
        <v>2301</v>
      </c>
      <c r="B40" s="143" t="s">
        <v>69</v>
      </c>
      <c r="C40" s="142"/>
      <c r="D40" s="144"/>
      <c r="E40" s="215"/>
      <c r="F40" s="215"/>
      <c r="G40" s="215"/>
      <c r="H40" s="145"/>
      <c r="I40" s="145"/>
    </row>
    <row r="41" spans="1:9" x14ac:dyDescent="0.25">
      <c r="A41" s="127" t="s">
        <v>64</v>
      </c>
      <c r="B41" s="161">
        <v>671</v>
      </c>
      <c r="C41" s="162" t="s">
        <v>180</v>
      </c>
      <c r="D41" s="163">
        <v>30453</v>
      </c>
      <c r="E41" s="218">
        <v>31000</v>
      </c>
      <c r="F41" s="213">
        <f t="shared" si="0"/>
        <v>59000</v>
      </c>
      <c r="G41" s="218">
        <v>90000</v>
      </c>
      <c r="H41" s="134"/>
      <c r="I41" s="134"/>
    </row>
    <row r="42" spans="1:9" x14ac:dyDescent="0.25">
      <c r="A42" s="146" t="s">
        <v>38</v>
      </c>
      <c r="B42" s="148">
        <v>671</v>
      </c>
      <c r="C42" s="127" t="s">
        <v>55</v>
      </c>
      <c r="D42" s="134">
        <v>0</v>
      </c>
      <c r="E42" s="213">
        <v>7000</v>
      </c>
      <c r="F42" s="213">
        <f t="shared" si="0"/>
        <v>0</v>
      </c>
      <c r="G42" s="213">
        <v>7000</v>
      </c>
      <c r="H42" s="134"/>
      <c r="I42" s="134"/>
    </row>
    <row r="43" spans="1:9" x14ac:dyDescent="0.25">
      <c r="A43" s="151">
        <v>2302</v>
      </c>
      <c r="B43" s="152" t="s">
        <v>148</v>
      </c>
      <c r="C43" s="151"/>
      <c r="D43" s="154"/>
      <c r="E43" s="215"/>
      <c r="F43" s="215"/>
      <c r="G43" s="215"/>
      <c r="H43" s="154"/>
      <c r="I43" s="154"/>
    </row>
    <row r="44" spans="1:9" x14ac:dyDescent="0.25">
      <c r="A44" s="146" t="s">
        <v>138</v>
      </c>
      <c r="B44" s="148">
        <v>671</v>
      </c>
      <c r="C44" s="127" t="s">
        <v>149</v>
      </c>
      <c r="D44" s="134"/>
      <c r="E44" s="213">
        <v>0</v>
      </c>
      <c r="F44" s="213">
        <f t="shared" si="0"/>
        <v>5400</v>
      </c>
      <c r="G44" s="213">
        <v>5400</v>
      </c>
      <c r="H44" s="134"/>
      <c r="I44" s="134"/>
    </row>
    <row r="45" spans="1:9" x14ac:dyDescent="0.25">
      <c r="A45" s="151">
        <v>2401</v>
      </c>
      <c r="B45" s="152" t="s">
        <v>140</v>
      </c>
      <c r="C45" s="151"/>
      <c r="D45" s="145"/>
      <c r="E45" s="215"/>
      <c r="F45" s="215"/>
      <c r="G45" s="215"/>
      <c r="H45" s="145"/>
      <c r="I45" s="145"/>
    </row>
    <row r="46" spans="1:9" x14ac:dyDescent="0.25">
      <c r="A46" s="146" t="s">
        <v>141</v>
      </c>
      <c r="B46" s="148">
        <v>671</v>
      </c>
      <c r="C46" s="127" t="s">
        <v>150</v>
      </c>
      <c r="D46" s="134"/>
      <c r="E46" s="213">
        <v>0</v>
      </c>
      <c r="F46" s="213">
        <f t="shared" si="0"/>
        <v>1069</v>
      </c>
      <c r="G46" s="213">
        <v>1069</v>
      </c>
      <c r="H46" s="134"/>
      <c r="I46" s="134"/>
    </row>
    <row r="47" spans="1:9" x14ac:dyDescent="0.25">
      <c r="A47" s="151">
        <v>9108</v>
      </c>
      <c r="B47" s="152" t="s">
        <v>105</v>
      </c>
      <c r="C47" s="151"/>
      <c r="D47" s="151"/>
      <c r="E47" s="219"/>
      <c r="F47" s="215"/>
      <c r="G47" s="219"/>
      <c r="H47" s="164"/>
      <c r="I47" s="164"/>
    </row>
    <row r="48" spans="1:9" x14ac:dyDescent="0.25">
      <c r="A48" s="127" t="s">
        <v>104</v>
      </c>
      <c r="B48" s="127">
        <v>671</v>
      </c>
      <c r="C48" s="127" t="s">
        <v>111</v>
      </c>
      <c r="D48" s="127"/>
      <c r="E48" s="213">
        <v>27080</v>
      </c>
      <c r="F48" s="213">
        <f t="shared" si="0"/>
        <v>8599</v>
      </c>
      <c r="G48" s="213">
        <v>35679</v>
      </c>
      <c r="H48" s="127"/>
      <c r="I48" s="127"/>
    </row>
    <row r="49" spans="1:9" x14ac:dyDescent="0.25">
      <c r="A49" s="146" t="s">
        <v>104</v>
      </c>
      <c r="B49" s="148">
        <v>671</v>
      </c>
      <c r="C49" s="127" t="s">
        <v>110</v>
      </c>
      <c r="D49" s="134"/>
      <c r="E49" s="213">
        <v>0</v>
      </c>
      <c r="F49" s="213">
        <f t="shared" si="0"/>
        <v>194321</v>
      </c>
      <c r="G49" s="213">
        <v>194321</v>
      </c>
      <c r="H49" s="134"/>
      <c r="I49" s="134"/>
    </row>
    <row r="50" spans="1:9" x14ac:dyDescent="0.25">
      <c r="A50" s="165"/>
      <c r="B50" s="165"/>
      <c r="C50" s="165"/>
      <c r="D50" s="165"/>
      <c r="E50" s="165"/>
      <c r="F50" s="165"/>
      <c r="G50" s="165"/>
      <c r="H50" s="165"/>
    </row>
    <row r="51" spans="1:9" x14ac:dyDescent="0.25">
      <c r="A51" s="165" t="s">
        <v>146</v>
      </c>
      <c r="B51" s="165"/>
      <c r="C51" s="165"/>
      <c r="D51" s="165"/>
      <c r="E51" s="165"/>
      <c r="F51" s="165"/>
      <c r="G51" s="165" t="s">
        <v>126</v>
      </c>
      <c r="H51" s="165"/>
    </row>
    <row r="52" spans="1:9" x14ac:dyDescent="0.25">
      <c r="A52" s="165"/>
      <c r="B52" s="165"/>
      <c r="C52" s="165"/>
      <c r="D52" s="165"/>
      <c r="E52" s="165"/>
      <c r="F52" s="165"/>
      <c r="G52" s="165" t="s">
        <v>127</v>
      </c>
      <c r="H52" s="165"/>
    </row>
    <row r="53" spans="1:9" x14ac:dyDescent="0.25">
      <c r="A53" s="165"/>
      <c r="B53" s="165"/>
      <c r="C53" s="165"/>
      <c r="D53" s="165"/>
      <c r="E53" s="165"/>
      <c r="F53" s="165"/>
      <c r="G53" s="165"/>
      <c r="H53" s="165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15"/>
  <sheetViews>
    <sheetView zoomScaleNormal="100" workbookViewId="0">
      <selection activeCell="C5" sqref="C5"/>
    </sheetView>
  </sheetViews>
  <sheetFormatPr defaultRowHeight="15" x14ac:dyDescent="0.25"/>
  <cols>
    <col min="3" max="3" width="72.28515625" customWidth="1"/>
    <col min="4" max="4" width="14" hidden="1" customWidth="1"/>
    <col min="5" max="7" width="14" customWidth="1"/>
    <col min="8" max="8" width="13.85546875" customWidth="1"/>
    <col min="9" max="9" width="12.140625" customWidth="1"/>
  </cols>
  <sheetData>
    <row r="1" spans="1:23" x14ac:dyDescent="0.25">
      <c r="A1" t="s">
        <v>28</v>
      </c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x14ac:dyDescent="0.25">
      <c r="A2" t="s">
        <v>29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x14ac:dyDescent="0.25">
      <c r="A3" t="s">
        <v>181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x14ac:dyDescent="0.25">
      <c r="A4" t="s">
        <v>182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s="208" customFormat="1" ht="15.75" x14ac:dyDescent="0.25">
      <c r="A6" s="209" t="s">
        <v>144</v>
      </c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</row>
    <row r="7" spans="1:23" ht="18.75" x14ac:dyDescent="0.3">
      <c r="A7" s="29"/>
      <c r="C7" s="21" t="s">
        <v>121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ht="18.75" x14ac:dyDescent="0.3">
      <c r="A8" s="29"/>
      <c r="B8" s="81"/>
      <c r="C8" s="4"/>
      <c r="E8" s="223"/>
      <c r="F8" s="118"/>
      <c r="G8" s="118" t="s">
        <v>132</v>
      </c>
      <c r="H8" s="225" t="s">
        <v>120</v>
      </c>
      <c r="I8" s="226" t="s">
        <v>120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3" ht="18.75" x14ac:dyDescent="0.3">
      <c r="A9" s="29"/>
      <c r="B9" s="116" t="s">
        <v>1</v>
      </c>
      <c r="C9" s="117" t="s">
        <v>2</v>
      </c>
      <c r="E9" s="224" t="s">
        <v>122</v>
      </c>
      <c r="F9" s="229" t="s">
        <v>96</v>
      </c>
      <c r="G9" s="119" t="s">
        <v>133</v>
      </c>
      <c r="H9" s="227" t="s">
        <v>124</v>
      </c>
      <c r="I9" s="228" t="s">
        <v>125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x14ac:dyDescent="0.25">
      <c r="A10" s="104"/>
      <c r="B10" s="171">
        <v>3</v>
      </c>
      <c r="C10" s="98" t="s">
        <v>3</v>
      </c>
      <c r="D10" s="98"/>
      <c r="E10" s="106">
        <v>3030530.59</v>
      </c>
      <c r="F10" s="172">
        <f>SUM(G10-E10)</f>
        <v>144997.41000000015</v>
      </c>
      <c r="G10" s="172">
        <f>SUM(G11,G15,G20,G22)</f>
        <v>3175528</v>
      </c>
      <c r="H10" s="172">
        <v>2807294</v>
      </c>
      <c r="I10" s="170">
        <v>2807294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 x14ac:dyDescent="0.25">
      <c r="A11" s="104"/>
      <c r="B11" s="108">
        <v>31</v>
      </c>
      <c r="C11" s="54" t="s">
        <v>4</v>
      </c>
      <c r="D11" s="54"/>
      <c r="E11" s="109">
        <v>2255374.69</v>
      </c>
      <c r="F11" s="259">
        <f t="shared" ref="F11:F27" si="0">SUM(G11-E11)</f>
        <v>119242.31000000006</v>
      </c>
      <c r="G11" s="109">
        <f>SUM(G12,G13,G14)</f>
        <v>2374617</v>
      </c>
      <c r="H11" s="59">
        <v>205000</v>
      </c>
      <c r="I11" s="59">
        <v>205000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3" x14ac:dyDescent="0.25">
      <c r="A12" s="104"/>
      <c r="B12" s="107">
        <v>311</v>
      </c>
      <c r="C12" s="1" t="s">
        <v>114</v>
      </c>
      <c r="D12" s="1"/>
      <c r="E12" s="5">
        <f>SUM(E56,E108,E197,E205)</f>
        <v>1871777</v>
      </c>
      <c r="F12" s="258">
        <f t="shared" si="0"/>
        <v>99538</v>
      </c>
      <c r="G12" s="5">
        <f>SUM(G56,G108,G167,G197,G205)</f>
        <v>1971315</v>
      </c>
      <c r="H12" s="9"/>
      <c r="I12" s="59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23" x14ac:dyDescent="0.25">
      <c r="A13" s="104"/>
      <c r="B13" s="107">
        <v>312</v>
      </c>
      <c r="C13" s="1" t="s">
        <v>6</v>
      </c>
      <c r="D13" s="1"/>
      <c r="E13" s="5">
        <f>SUM(E57,E198,E206)</f>
        <v>81000</v>
      </c>
      <c r="F13" s="258">
        <f t="shared" si="0"/>
        <v>13000</v>
      </c>
      <c r="G13" s="5">
        <f>SUM(G57,G109,G168,G198,G206)</f>
        <v>94000</v>
      </c>
      <c r="H13" s="9"/>
      <c r="I13" s="59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x14ac:dyDescent="0.25">
      <c r="A14" s="104"/>
      <c r="B14" s="107">
        <v>313</v>
      </c>
      <c r="C14" s="1" t="s">
        <v>7</v>
      </c>
      <c r="D14" s="1"/>
      <c r="E14" s="5">
        <f>SUM(E58,E110,E199,E207)</f>
        <v>302598</v>
      </c>
      <c r="F14" s="258">
        <f t="shared" si="0"/>
        <v>6704</v>
      </c>
      <c r="G14" s="5">
        <f>SUM(G58,G110,G169,G199,G207)</f>
        <v>309302</v>
      </c>
      <c r="H14" s="9"/>
      <c r="I14" s="59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3" s="63" customFormat="1" x14ac:dyDescent="0.25">
      <c r="A15" s="104"/>
      <c r="B15" s="108">
        <v>32</v>
      </c>
      <c r="C15" s="54" t="s">
        <v>8</v>
      </c>
      <c r="D15" s="54"/>
      <c r="E15" s="55">
        <v>355105.9</v>
      </c>
      <c r="F15" s="259">
        <f t="shared" si="0"/>
        <v>110789.09999999998</v>
      </c>
      <c r="G15" s="55">
        <f>SUM(G16,G17,G18,G19)</f>
        <v>465895</v>
      </c>
      <c r="H15" s="59">
        <v>312244</v>
      </c>
      <c r="I15" s="59">
        <v>312244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s="21" customFormat="1" x14ac:dyDescent="0.25">
      <c r="A16" s="104"/>
      <c r="B16" s="107">
        <v>321</v>
      </c>
      <c r="C16" s="1" t="s">
        <v>9</v>
      </c>
      <c r="D16" s="1"/>
      <c r="E16" s="5">
        <f>SUM(E37,E60,E86,E112,E157,E201,E209)</f>
        <v>106912</v>
      </c>
      <c r="F16" s="258">
        <f t="shared" si="0"/>
        <v>-3614</v>
      </c>
      <c r="G16" s="5">
        <f>SUM(G37,G60,G86,G112,G171,G201,G209)</f>
        <v>103298</v>
      </c>
      <c r="H16" s="9"/>
      <c r="I16" s="204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s="21" customFormat="1" x14ac:dyDescent="0.25">
      <c r="A17" s="104"/>
      <c r="B17" s="107">
        <v>322</v>
      </c>
      <c r="C17" s="1" t="s">
        <v>115</v>
      </c>
      <c r="D17" s="1"/>
      <c r="E17" s="5">
        <f>SUM(E38,E71,E87,E98,E102,E113,E119,E134,E158,E177)</f>
        <v>87364</v>
      </c>
      <c r="F17" s="258">
        <f t="shared" si="0"/>
        <v>24987</v>
      </c>
      <c r="G17" s="5">
        <f>SUM(G38,G71,G87,G98,G102,G113,G119,G134,G149,G158,G177,G183)</f>
        <v>112351</v>
      </c>
      <c r="H17" s="9"/>
      <c r="I17" s="204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s="52" customFormat="1" x14ac:dyDescent="0.25">
      <c r="A18" s="104"/>
      <c r="B18" s="107">
        <v>323</v>
      </c>
      <c r="C18" s="1" t="s">
        <v>12</v>
      </c>
      <c r="D18" s="1"/>
      <c r="E18" s="5">
        <f>SUM(E39,E48,E80,E88,E159)</f>
        <v>52050</v>
      </c>
      <c r="F18" s="258">
        <f t="shared" si="0"/>
        <v>77217</v>
      </c>
      <c r="G18" s="5">
        <f>SUM(G39,G48,G61,G72,G80,G88,G150,G159)</f>
        <v>129267</v>
      </c>
      <c r="H18" s="9"/>
      <c r="I18" s="59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s="56" customFormat="1" x14ac:dyDescent="0.25">
      <c r="A19" s="104"/>
      <c r="B19" s="107">
        <v>329</v>
      </c>
      <c r="C19" s="1" t="s">
        <v>116</v>
      </c>
      <c r="D19" s="1"/>
      <c r="E19" s="5">
        <f>SUM(E40,E62,E73,E89,E128,E135,E143,E160)</f>
        <v>108780</v>
      </c>
      <c r="F19" s="258">
        <f t="shared" si="0"/>
        <v>12199</v>
      </c>
      <c r="G19" s="5">
        <f>SUM(G40,G62,G73,G89,G128,G135,G143,G151,G160)</f>
        <v>120979</v>
      </c>
      <c r="H19" s="9"/>
      <c r="I19" s="59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</row>
    <row r="20" spans="1:23" x14ac:dyDescent="0.25">
      <c r="A20" s="104"/>
      <c r="B20" s="108">
        <v>34</v>
      </c>
      <c r="C20" s="54" t="s">
        <v>14</v>
      </c>
      <c r="D20" s="54"/>
      <c r="E20" s="55">
        <v>22700</v>
      </c>
      <c r="F20" s="259">
        <f t="shared" si="0"/>
        <v>400</v>
      </c>
      <c r="G20" s="55">
        <v>23100</v>
      </c>
      <c r="H20" s="59">
        <v>22700</v>
      </c>
      <c r="I20" s="59">
        <v>22700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x14ac:dyDescent="0.25">
      <c r="A21" s="104"/>
      <c r="B21" s="107">
        <v>343</v>
      </c>
      <c r="C21" s="1" t="s">
        <v>15</v>
      </c>
      <c r="D21" s="1"/>
      <c r="E21" s="5">
        <v>22700</v>
      </c>
      <c r="F21" s="258">
        <f t="shared" si="0"/>
        <v>400</v>
      </c>
      <c r="G21" s="5">
        <f>SUM(G42,G64,G91)</f>
        <v>23100</v>
      </c>
      <c r="H21" s="9"/>
      <c r="I21" s="59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x14ac:dyDescent="0.25">
      <c r="A22" s="104"/>
      <c r="B22" s="108">
        <v>37</v>
      </c>
      <c r="C22" s="54" t="s">
        <v>117</v>
      </c>
      <c r="D22" s="54"/>
      <c r="E22" s="55">
        <v>397350</v>
      </c>
      <c r="F22" s="259">
        <f t="shared" si="0"/>
        <v>-85434</v>
      </c>
      <c r="G22" s="55">
        <v>311916</v>
      </c>
      <c r="H22" s="59">
        <v>397350</v>
      </c>
      <c r="I22" s="59">
        <v>397350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x14ac:dyDescent="0.25">
      <c r="A23" s="104"/>
      <c r="B23" s="107">
        <v>372</v>
      </c>
      <c r="C23" s="1" t="s">
        <v>118</v>
      </c>
      <c r="D23" s="1"/>
      <c r="E23" s="5">
        <v>397350</v>
      </c>
      <c r="F23" s="258">
        <f t="shared" si="0"/>
        <v>-85434</v>
      </c>
      <c r="G23" s="5">
        <f>SUM(G50,G137)</f>
        <v>311916</v>
      </c>
      <c r="H23" s="9"/>
      <c r="I23" s="9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s="56" customFormat="1" x14ac:dyDescent="0.25">
      <c r="A24" s="104"/>
      <c r="B24" s="169">
        <v>4</v>
      </c>
      <c r="C24" s="98" t="s">
        <v>47</v>
      </c>
      <c r="D24" s="98"/>
      <c r="E24" s="106">
        <v>8000</v>
      </c>
      <c r="F24" s="172">
        <f t="shared" si="0"/>
        <v>100</v>
      </c>
      <c r="G24" s="106">
        <v>8100</v>
      </c>
      <c r="H24" s="106">
        <v>8000</v>
      </c>
      <c r="I24" s="106">
        <v>8000</v>
      </c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</row>
    <row r="25" spans="1:23" s="21" customFormat="1" x14ac:dyDescent="0.25">
      <c r="A25" s="104"/>
      <c r="B25" s="108">
        <v>42</v>
      </c>
      <c r="C25" s="54" t="s">
        <v>48</v>
      </c>
      <c r="D25" s="54"/>
      <c r="E25" s="55">
        <v>8000</v>
      </c>
      <c r="F25" s="259">
        <f t="shared" si="0"/>
        <v>100</v>
      </c>
      <c r="G25" s="55">
        <v>8100</v>
      </c>
      <c r="H25" s="59">
        <v>8000</v>
      </c>
      <c r="I25" s="59">
        <v>8000</v>
      </c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s="52" customFormat="1" x14ac:dyDescent="0.25">
      <c r="A26" s="104"/>
      <c r="B26" s="107">
        <v>424</v>
      </c>
      <c r="C26" s="1" t="s">
        <v>119</v>
      </c>
      <c r="D26" s="1"/>
      <c r="E26" s="5">
        <v>8000</v>
      </c>
      <c r="F26" s="258">
        <f t="shared" si="0"/>
        <v>100</v>
      </c>
      <c r="G26" s="5">
        <v>8100</v>
      </c>
      <c r="H26" s="9"/>
      <c r="I26" s="9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s="56" customFormat="1" x14ac:dyDescent="0.25">
      <c r="A27" s="104"/>
      <c r="B27" s="87"/>
      <c r="C27" s="16" t="s">
        <v>23</v>
      </c>
      <c r="D27" s="1"/>
      <c r="E27" s="14">
        <f>SUM(E10,E24)</f>
        <v>3038530.59</v>
      </c>
      <c r="F27" s="234">
        <f t="shared" si="0"/>
        <v>145097.41000000015</v>
      </c>
      <c r="G27" s="14">
        <f>SUM(G10,G24)</f>
        <v>3183628</v>
      </c>
      <c r="H27" s="105">
        <f>SUM(H10,H24)</f>
        <v>2815294</v>
      </c>
      <c r="I27" s="205">
        <f>SUM(I10,I24)</f>
        <v>2815294</v>
      </c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</row>
    <row r="28" spans="1:23" s="56" customFormat="1" x14ac:dyDescent="0.25">
      <c r="A28" s="19"/>
      <c r="B28" s="19"/>
      <c r="C28" s="166"/>
      <c r="D28" s="19"/>
      <c r="E28" s="168"/>
      <c r="F28" s="168"/>
      <c r="G28" s="168"/>
      <c r="H28" s="167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</row>
    <row r="29" spans="1:23" x14ac:dyDescent="0.25"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ht="18.75" x14ac:dyDescent="0.3">
      <c r="A30" s="115"/>
      <c r="B30" s="81"/>
      <c r="C30" s="4"/>
      <c r="D30" s="110"/>
      <c r="E30" s="230"/>
      <c r="F30" s="230"/>
      <c r="G30" s="89" t="s">
        <v>132</v>
      </c>
      <c r="H30" s="230" t="s">
        <v>123</v>
      </c>
      <c r="I30" s="226" t="s">
        <v>123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x14ac:dyDescent="0.25">
      <c r="A31" s="90" t="s">
        <v>0</v>
      </c>
      <c r="B31" s="84" t="s">
        <v>1</v>
      </c>
      <c r="C31" s="111" t="s">
        <v>2</v>
      </c>
      <c r="D31" s="112" t="s">
        <v>62</v>
      </c>
      <c r="E31" s="231" t="s">
        <v>122</v>
      </c>
      <c r="F31" s="231" t="s">
        <v>96</v>
      </c>
      <c r="G31" s="90" t="s">
        <v>134</v>
      </c>
      <c r="H31" s="231" t="s">
        <v>124</v>
      </c>
      <c r="I31" s="228" t="s">
        <v>125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x14ac:dyDescent="0.25">
      <c r="A32" s="113">
        <v>2101</v>
      </c>
      <c r="B32" s="114" t="s">
        <v>31</v>
      </c>
      <c r="C32" s="88"/>
      <c r="D32" s="40" t="e">
        <f>SUM(D33+D44+#REF!+D52)</f>
        <v>#REF!</v>
      </c>
      <c r="E32" s="80">
        <v>2510514</v>
      </c>
      <c r="F32" s="238">
        <f>SUM(G32-E32)</f>
        <v>16066</v>
      </c>
      <c r="G32" s="238">
        <f>SUM(G33,G44,G52)</f>
        <v>2526580</v>
      </c>
      <c r="H32" s="173">
        <v>2510514</v>
      </c>
      <c r="I32" s="201">
        <v>2510514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x14ac:dyDescent="0.25">
      <c r="A33" s="16" t="s">
        <v>10</v>
      </c>
      <c r="B33" s="16" t="s">
        <v>71</v>
      </c>
      <c r="C33" s="16"/>
      <c r="D33" s="27">
        <f>SUM(D34)</f>
        <v>-4968</v>
      </c>
      <c r="E33" s="32">
        <v>50664</v>
      </c>
      <c r="F33" s="237">
        <f t="shared" ref="F33:F90" si="1">SUM(G33-E33)</f>
        <v>0</v>
      </c>
      <c r="G33" s="174">
        <v>50664</v>
      </c>
      <c r="H33" s="174">
        <v>50664</v>
      </c>
      <c r="I33" s="9">
        <v>50664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x14ac:dyDescent="0.25">
      <c r="A34" s="16"/>
      <c r="B34" s="16"/>
      <c r="C34" s="16" t="s">
        <v>41</v>
      </c>
      <c r="D34" s="24">
        <f>SUM(D35)</f>
        <v>-4968</v>
      </c>
      <c r="E34" s="64"/>
      <c r="F34" s="232"/>
      <c r="G34" s="175"/>
      <c r="H34" s="175"/>
      <c r="I34" s="8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x14ac:dyDescent="0.25">
      <c r="A35" s="48"/>
      <c r="B35" s="48">
        <v>3</v>
      </c>
      <c r="C35" s="48" t="s">
        <v>3</v>
      </c>
      <c r="D35" s="49">
        <f>SUM(D36+D41)</f>
        <v>-4968</v>
      </c>
      <c r="E35" s="50">
        <v>50664</v>
      </c>
      <c r="F35" s="235">
        <f t="shared" si="1"/>
        <v>0</v>
      </c>
      <c r="G35" s="176">
        <v>50664</v>
      </c>
      <c r="H35" s="176"/>
      <c r="I35" s="202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x14ac:dyDescent="0.25">
      <c r="A36" s="54"/>
      <c r="B36" s="54">
        <v>32</v>
      </c>
      <c r="C36" s="54" t="s">
        <v>8</v>
      </c>
      <c r="D36" s="55">
        <f>SUM(D37:D40)</f>
        <v>-4968</v>
      </c>
      <c r="E36" s="61">
        <v>48064</v>
      </c>
      <c r="F36" s="236">
        <f t="shared" si="1"/>
        <v>-400</v>
      </c>
      <c r="G36" s="177">
        <v>47664</v>
      </c>
      <c r="H36" s="177">
        <v>48064</v>
      </c>
      <c r="I36" s="59">
        <v>48064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x14ac:dyDescent="0.25">
      <c r="A37" s="1"/>
      <c r="B37" s="1">
        <v>321</v>
      </c>
      <c r="C37" s="1" t="s">
        <v>9</v>
      </c>
      <c r="D37" s="24">
        <v>-900</v>
      </c>
      <c r="E37" s="18">
        <v>6900</v>
      </c>
      <c r="F37" s="232">
        <f t="shared" si="1"/>
        <v>-200</v>
      </c>
      <c r="G37" s="178">
        <v>6700</v>
      </c>
      <c r="H37" s="178"/>
      <c r="I37" s="9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 x14ac:dyDescent="0.25">
      <c r="A38" s="1"/>
      <c r="B38" s="1">
        <v>322</v>
      </c>
      <c r="C38" s="1" t="s">
        <v>11</v>
      </c>
      <c r="D38" s="24">
        <v>-9570</v>
      </c>
      <c r="E38" s="18">
        <v>20864</v>
      </c>
      <c r="F38" s="232">
        <f t="shared" si="1"/>
        <v>-882</v>
      </c>
      <c r="G38" s="178">
        <v>19982</v>
      </c>
      <c r="H38" s="178"/>
      <c r="I38" s="9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23" x14ac:dyDescent="0.25">
      <c r="A39" s="1"/>
      <c r="B39" s="1">
        <v>323</v>
      </c>
      <c r="C39" s="1" t="s">
        <v>12</v>
      </c>
      <c r="D39" s="24">
        <v>6102</v>
      </c>
      <c r="E39" s="18">
        <v>17000</v>
      </c>
      <c r="F39" s="232">
        <f t="shared" si="1"/>
        <v>1282</v>
      </c>
      <c r="G39" s="178">
        <v>18282</v>
      </c>
      <c r="H39" s="178"/>
      <c r="I39" s="9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x14ac:dyDescent="0.25">
      <c r="A40" s="1"/>
      <c r="B40" s="1">
        <v>329</v>
      </c>
      <c r="C40" s="1" t="s">
        <v>13</v>
      </c>
      <c r="D40" s="24">
        <v>-600</v>
      </c>
      <c r="E40" s="18">
        <v>3300</v>
      </c>
      <c r="F40" s="232">
        <f t="shared" si="1"/>
        <v>-600</v>
      </c>
      <c r="G40" s="178">
        <v>2700</v>
      </c>
      <c r="H40" s="178"/>
      <c r="I40" s="9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x14ac:dyDescent="0.25">
      <c r="A41" s="54"/>
      <c r="B41" s="54">
        <v>34</v>
      </c>
      <c r="C41" s="54" t="s">
        <v>14</v>
      </c>
      <c r="D41" s="55">
        <f>SUM(D42)</f>
        <v>0</v>
      </c>
      <c r="E41" s="61">
        <v>2600</v>
      </c>
      <c r="F41" s="236">
        <f t="shared" si="1"/>
        <v>400</v>
      </c>
      <c r="G41" s="177">
        <v>3000</v>
      </c>
      <c r="H41" s="177">
        <v>2600</v>
      </c>
      <c r="I41" s="59">
        <v>2600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x14ac:dyDescent="0.25">
      <c r="A42" s="1"/>
      <c r="B42" s="1">
        <v>343</v>
      </c>
      <c r="C42" s="1" t="s">
        <v>15</v>
      </c>
      <c r="D42" s="24">
        <v>0</v>
      </c>
      <c r="E42" s="18">
        <v>2600</v>
      </c>
      <c r="F42" s="232">
        <f t="shared" si="1"/>
        <v>400</v>
      </c>
      <c r="G42" s="178">
        <v>3000</v>
      </c>
      <c r="H42" s="178"/>
      <c r="I42" s="9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23" s="38" customFormat="1" x14ac:dyDescent="0.25">
      <c r="A43" s="1"/>
      <c r="B43" s="1"/>
      <c r="C43" s="1"/>
      <c r="D43" s="24"/>
      <c r="E43" s="18"/>
      <c r="F43" s="232"/>
      <c r="G43" s="178"/>
      <c r="H43" s="178"/>
      <c r="I43" s="105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s="38" customFormat="1" ht="15" customHeight="1" x14ac:dyDescent="0.25">
      <c r="A44" s="16" t="s">
        <v>16</v>
      </c>
      <c r="B44" s="16" t="s">
        <v>72</v>
      </c>
      <c r="C44" s="16"/>
      <c r="D44" s="27">
        <f>SUM(D45)</f>
        <v>-32250</v>
      </c>
      <c r="E44" s="32">
        <v>279850</v>
      </c>
      <c r="F44" s="237">
        <f t="shared" si="1"/>
        <v>-61934</v>
      </c>
      <c r="G44" s="174">
        <v>217916</v>
      </c>
      <c r="H44" s="174">
        <f t="shared" ref="H44" si="2">E44</f>
        <v>279850</v>
      </c>
      <c r="I44" s="105">
        <v>279850</v>
      </c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s="52" customFormat="1" x14ac:dyDescent="0.25">
      <c r="A45" s="16"/>
      <c r="B45" s="16"/>
      <c r="C45" s="16" t="s">
        <v>41</v>
      </c>
      <c r="D45" s="24">
        <f>SUM(D46)</f>
        <v>-32250</v>
      </c>
      <c r="E45" s="14"/>
      <c r="F45" s="232"/>
      <c r="G45" s="179"/>
      <c r="H45" s="179"/>
      <c r="I45" s="9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3" s="69" customFormat="1" x14ac:dyDescent="0.25">
      <c r="A46" s="48"/>
      <c r="B46" s="48">
        <v>3</v>
      </c>
      <c r="C46" s="48" t="s">
        <v>3</v>
      </c>
      <c r="D46" s="49">
        <f>SUM(D47+D49)</f>
        <v>-32250</v>
      </c>
      <c r="E46" s="51">
        <v>279850</v>
      </c>
      <c r="F46" s="235">
        <f t="shared" si="1"/>
        <v>-61934</v>
      </c>
      <c r="G46" s="180">
        <v>217916</v>
      </c>
      <c r="H46" s="180"/>
      <c r="I46" s="203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</row>
    <row r="47" spans="1:23" s="23" customFormat="1" x14ac:dyDescent="0.25">
      <c r="A47" s="54"/>
      <c r="B47" s="54">
        <v>32</v>
      </c>
      <c r="C47" s="54" t="s">
        <v>8</v>
      </c>
      <c r="D47" s="55">
        <f>SUM(D48:D48)</f>
        <v>0</v>
      </c>
      <c r="E47" s="61">
        <v>2500</v>
      </c>
      <c r="F47" s="236">
        <f t="shared" si="1"/>
        <v>3500</v>
      </c>
      <c r="G47" s="177">
        <v>6000</v>
      </c>
      <c r="H47" s="177">
        <f t="shared" ref="H47:H49" si="3">E47</f>
        <v>2500</v>
      </c>
      <c r="I47" s="59">
        <v>2500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s="23" customFormat="1" x14ac:dyDescent="0.25">
      <c r="A48" s="1"/>
      <c r="B48" s="1">
        <v>323</v>
      </c>
      <c r="C48" s="1" t="s">
        <v>12</v>
      </c>
      <c r="D48" s="24">
        <v>0</v>
      </c>
      <c r="E48" s="5">
        <v>2500</v>
      </c>
      <c r="F48" s="232">
        <f t="shared" si="1"/>
        <v>3500</v>
      </c>
      <c r="G48" s="181">
        <v>6000</v>
      </c>
      <c r="H48" s="181"/>
      <c r="I48" s="59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23" s="23" customFormat="1" x14ac:dyDescent="0.25">
      <c r="A49" s="54"/>
      <c r="B49" s="54">
        <v>37</v>
      </c>
      <c r="C49" s="54" t="s">
        <v>42</v>
      </c>
      <c r="D49" s="55">
        <f>SUM(D50)</f>
        <v>-32250</v>
      </c>
      <c r="E49" s="61">
        <v>277350</v>
      </c>
      <c r="F49" s="236">
        <f t="shared" si="1"/>
        <v>-65434</v>
      </c>
      <c r="G49" s="177">
        <v>211916</v>
      </c>
      <c r="H49" s="177">
        <f t="shared" si="3"/>
        <v>277350</v>
      </c>
      <c r="I49" s="59">
        <v>277350</v>
      </c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23" s="69" customFormat="1" x14ac:dyDescent="0.25">
      <c r="A50" s="1"/>
      <c r="B50" s="1">
        <v>372</v>
      </c>
      <c r="C50" s="1" t="s">
        <v>43</v>
      </c>
      <c r="D50" s="24">
        <v>-32250</v>
      </c>
      <c r="E50" s="5">
        <v>277350</v>
      </c>
      <c r="F50" s="232">
        <f t="shared" si="1"/>
        <v>-65434</v>
      </c>
      <c r="G50" s="181">
        <v>211916</v>
      </c>
      <c r="H50" s="181"/>
      <c r="I50" s="59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</row>
    <row r="51" spans="1:23" s="23" customFormat="1" x14ac:dyDescent="0.25">
      <c r="A51" s="1"/>
      <c r="B51" s="1"/>
      <c r="C51" s="1"/>
      <c r="D51" s="24"/>
      <c r="E51" s="5"/>
      <c r="F51" s="232"/>
      <c r="G51" s="181"/>
      <c r="H51" s="181"/>
      <c r="I51" s="9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x14ac:dyDescent="0.25">
      <c r="A52" s="16" t="s">
        <v>58</v>
      </c>
      <c r="B52" s="34" t="s">
        <v>73</v>
      </c>
      <c r="C52" s="34"/>
      <c r="D52" s="36">
        <f>SUM(D54)</f>
        <v>-5391680.2000000002</v>
      </c>
      <c r="E52" s="37">
        <v>2180000</v>
      </c>
      <c r="F52" s="237">
        <f t="shared" si="1"/>
        <v>78000</v>
      </c>
      <c r="G52" s="183">
        <v>2258000</v>
      </c>
      <c r="H52" s="183">
        <v>2180000</v>
      </c>
      <c r="I52" s="105">
        <v>2180000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s="52" customFormat="1" x14ac:dyDescent="0.25">
      <c r="A53" s="33"/>
      <c r="B53" s="34"/>
      <c r="C53" s="35" t="s">
        <v>87</v>
      </c>
      <c r="D53" s="25">
        <f>SUM(D54)</f>
        <v>-5391680.2000000002</v>
      </c>
      <c r="E53" s="65"/>
      <c r="F53" s="232"/>
      <c r="G53" s="184"/>
      <c r="H53" s="184"/>
      <c r="I53" s="9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s="56" customFormat="1" x14ac:dyDescent="0.25">
      <c r="A54" s="47"/>
      <c r="B54" s="48">
        <v>3</v>
      </c>
      <c r="C54" s="48" t="s">
        <v>3</v>
      </c>
      <c r="D54" s="49">
        <f>SUM(D55+D59)</f>
        <v>-5391680.2000000002</v>
      </c>
      <c r="E54" s="66">
        <v>2180000</v>
      </c>
      <c r="F54" s="235">
        <f t="shared" si="1"/>
        <v>78000</v>
      </c>
      <c r="G54" s="185">
        <v>2258000</v>
      </c>
      <c r="H54" s="185"/>
      <c r="I54" s="203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</row>
    <row r="55" spans="1:23" x14ac:dyDescent="0.25">
      <c r="A55" s="67"/>
      <c r="B55" s="54">
        <v>31</v>
      </c>
      <c r="C55" s="54" t="s">
        <v>4</v>
      </c>
      <c r="D55" s="68">
        <f>SUM(D56:D58)</f>
        <v>-4179070.2</v>
      </c>
      <c r="E55" s="61">
        <v>2030000</v>
      </c>
      <c r="F55" s="236">
        <f t="shared" si="1"/>
        <v>76065</v>
      </c>
      <c r="G55" s="177">
        <v>2106065</v>
      </c>
      <c r="H55" s="177">
        <v>2030000</v>
      </c>
      <c r="I55" s="59">
        <v>2030000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x14ac:dyDescent="0.25">
      <c r="A56" s="22"/>
      <c r="B56" s="1">
        <v>311</v>
      </c>
      <c r="C56" s="1" t="s">
        <v>5</v>
      </c>
      <c r="D56" s="25">
        <v>165257.60000000001</v>
      </c>
      <c r="E56" s="65">
        <v>1689000</v>
      </c>
      <c r="F56" s="232">
        <f t="shared" si="1"/>
        <v>63815</v>
      </c>
      <c r="G56" s="184">
        <v>1752815</v>
      </c>
      <c r="H56" s="184"/>
      <c r="I56" s="59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x14ac:dyDescent="0.25">
      <c r="A57" s="22"/>
      <c r="B57" s="1">
        <v>312</v>
      </c>
      <c r="C57" s="1" t="s">
        <v>6</v>
      </c>
      <c r="D57" s="25">
        <v>-2467461</v>
      </c>
      <c r="E57" s="65">
        <v>70000</v>
      </c>
      <c r="F57" s="232">
        <f t="shared" si="1"/>
        <v>10000</v>
      </c>
      <c r="G57" s="184">
        <v>80000</v>
      </c>
      <c r="H57" s="184"/>
      <c r="I57" s="59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s="56" customFormat="1" x14ac:dyDescent="0.25">
      <c r="A58" s="22"/>
      <c r="B58" s="1">
        <v>313</v>
      </c>
      <c r="C58" s="1" t="s">
        <v>7</v>
      </c>
      <c r="D58" s="25">
        <v>-1876866.8</v>
      </c>
      <c r="E58" s="65">
        <v>271000</v>
      </c>
      <c r="F58" s="232">
        <f t="shared" si="1"/>
        <v>2250</v>
      </c>
      <c r="G58" s="184">
        <v>273250</v>
      </c>
      <c r="H58" s="184"/>
      <c r="I58" s="59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</row>
    <row r="59" spans="1:23" x14ac:dyDescent="0.25">
      <c r="A59" s="67"/>
      <c r="B59" s="54">
        <v>32</v>
      </c>
      <c r="C59" s="54" t="s">
        <v>8</v>
      </c>
      <c r="D59" s="68">
        <f>SUM(D60:D62)</f>
        <v>-1212610</v>
      </c>
      <c r="E59" s="61">
        <v>130000</v>
      </c>
      <c r="F59" s="236">
        <f t="shared" si="1"/>
        <v>1935</v>
      </c>
      <c r="G59" s="177">
        <v>131935</v>
      </c>
      <c r="H59" s="177">
        <f t="shared" ref="H59" si="4">E59</f>
        <v>130000</v>
      </c>
      <c r="I59" s="59">
        <v>130000</v>
      </c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x14ac:dyDescent="0.25">
      <c r="A60" s="22"/>
      <c r="B60" s="1">
        <v>321</v>
      </c>
      <c r="C60" s="1" t="s">
        <v>9</v>
      </c>
      <c r="D60" s="25">
        <v>-1227240</v>
      </c>
      <c r="E60" s="65">
        <v>85000</v>
      </c>
      <c r="F60" s="232">
        <f t="shared" si="1"/>
        <v>-5000</v>
      </c>
      <c r="G60" s="184">
        <v>80000</v>
      </c>
      <c r="H60" s="184"/>
      <c r="I60" s="59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x14ac:dyDescent="0.25">
      <c r="A61" s="22"/>
      <c r="B61" s="1">
        <v>323</v>
      </c>
      <c r="C61" s="1" t="s">
        <v>12</v>
      </c>
      <c r="D61" s="25"/>
      <c r="E61" s="65">
        <v>0</v>
      </c>
      <c r="F61" s="232">
        <f t="shared" si="1"/>
        <v>6935</v>
      </c>
      <c r="G61" s="184">
        <v>6935</v>
      </c>
      <c r="H61" s="184"/>
      <c r="I61" s="59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s="21" customFormat="1" x14ac:dyDescent="0.25">
      <c r="A62" s="22"/>
      <c r="B62" s="1">
        <v>329</v>
      </c>
      <c r="C62" s="1" t="s">
        <v>63</v>
      </c>
      <c r="D62" s="25">
        <v>14630</v>
      </c>
      <c r="E62" s="65">
        <v>45000</v>
      </c>
      <c r="F62" s="232">
        <f t="shared" si="1"/>
        <v>0</v>
      </c>
      <c r="G62" s="184">
        <v>45000</v>
      </c>
      <c r="H62" s="184"/>
      <c r="I62" s="59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23" s="21" customFormat="1" x14ac:dyDescent="0.25">
      <c r="A63" s="67"/>
      <c r="B63" s="54">
        <v>34</v>
      </c>
      <c r="C63" s="54" t="s">
        <v>14</v>
      </c>
      <c r="D63" s="68"/>
      <c r="E63" s="68">
        <v>20000</v>
      </c>
      <c r="F63" s="236">
        <f t="shared" si="1"/>
        <v>0</v>
      </c>
      <c r="G63" s="186">
        <v>20000</v>
      </c>
      <c r="H63" s="186">
        <v>20000</v>
      </c>
      <c r="I63" s="59">
        <v>20000</v>
      </c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s="52" customFormat="1" x14ac:dyDescent="0.25">
      <c r="A64" s="22"/>
      <c r="B64" s="1">
        <v>343</v>
      </c>
      <c r="C64" s="1" t="s">
        <v>15</v>
      </c>
      <c r="D64" s="25"/>
      <c r="E64" s="65">
        <v>20000</v>
      </c>
      <c r="F64" s="232">
        <f t="shared" si="1"/>
        <v>0</v>
      </c>
      <c r="G64" s="184">
        <v>20000</v>
      </c>
      <c r="H64" s="184"/>
      <c r="I64" s="9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23" s="56" customFormat="1" x14ac:dyDescent="0.25">
      <c r="A65" s="7"/>
      <c r="B65" s="8"/>
      <c r="C65" s="8"/>
      <c r="D65" s="26"/>
      <c r="E65" s="9"/>
      <c r="F65" s="232"/>
      <c r="G65" s="187"/>
      <c r="H65" s="187"/>
      <c r="I65" s="59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</row>
    <row r="66" spans="1:23" x14ac:dyDescent="0.25">
      <c r="A66" s="41" t="s">
        <v>17</v>
      </c>
      <c r="B66" s="42" t="s">
        <v>32</v>
      </c>
      <c r="C66" s="42"/>
      <c r="D66" s="43">
        <f>SUM(D69)</f>
        <v>-36400</v>
      </c>
      <c r="E66" s="40">
        <v>40130</v>
      </c>
      <c r="F66" s="238">
        <f t="shared" si="1"/>
        <v>31570</v>
      </c>
      <c r="G66" s="239">
        <v>71700</v>
      </c>
      <c r="H66" s="188">
        <f t="shared" ref="H66" si="5">E66</f>
        <v>40130</v>
      </c>
      <c r="I66" s="45">
        <v>40130</v>
      </c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1:23" x14ac:dyDescent="0.25">
      <c r="A67" s="11" t="s">
        <v>18</v>
      </c>
      <c r="B67" s="12" t="s">
        <v>74</v>
      </c>
      <c r="C67" s="12"/>
      <c r="D67" s="26">
        <f>SUM(D69)</f>
        <v>-36400</v>
      </c>
      <c r="E67" s="32">
        <v>40130</v>
      </c>
      <c r="F67" s="237">
        <f t="shared" si="1"/>
        <v>31570</v>
      </c>
      <c r="G67" s="174">
        <v>71700</v>
      </c>
      <c r="H67" s="174">
        <v>40130</v>
      </c>
      <c r="I67" s="105">
        <v>40130</v>
      </c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1:23" x14ac:dyDescent="0.25">
      <c r="A68" s="11"/>
      <c r="B68" s="12"/>
      <c r="C68" s="12" t="s">
        <v>44</v>
      </c>
      <c r="D68" s="26">
        <f>SUM(D69)</f>
        <v>-36400</v>
      </c>
      <c r="E68" s="46"/>
      <c r="F68" s="232"/>
      <c r="G68" s="189"/>
      <c r="H68" s="189"/>
      <c r="I68" s="9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3" x14ac:dyDescent="0.25">
      <c r="A69" s="47"/>
      <c r="B69" s="48">
        <v>3</v>
      </c>
      <c r="C69" s="48" t="s">
        <v>3</v>
      </c>
      <c r="D69" s="49">
        <f>SUM(D70)</f>
        <v>-36400</v>
      </c>
      <c r="E69" s="66">
        <v>40130</v>
      </c>
      <c r="F69" s="235">
        <f t="shared" si="1"/>
        <v>31570</v>
      </c>
      <c r="G69" s="185">
        <v>71700</v>
      </c>
      <c r="H69" s="185"/>
      <c r="I69" s="202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1:23" s="56" customFormat="1" x14ac:dyDescent="0.25">
      <c r="A70" s="53"/>
      <c r="B70" s="54">
        <v>32</v>
      </c>
      <c r="C70" s="54" t="s">
        <v>8</v>
      </c>
      <c r="D70" s="55">
        <f>SUM(D71:D73)</f>
        <v>-36400</v>
      </c>
      <c r="E70" s="61">
        <v>40130</v>
      </c>
      <c r="F70" s="236">
        <f t="shared" si="1"/>
        <v>31570</v>
      </c>
      <c r="G70" s="177">
        <v>71700</v>
      </c>
      <c r="H70" s="177">
        <v>40130</v>
      </c>
      <c r="I70" s="59">
        <v>40130</v>
      </c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</row>
    <row r="71" spans="1:23" x14ac:dyDescent="0.25">
      <c r="A71" s="3"/>
      <c r="B71" s="1">
        <v>322</v>
      </c>
      <c r="C71" s="1" t="s">
        <v>19</v>
      </c>
      <c r="D71" s="24">
        <v>-36400</v>
      </c>
      <c r="E71" s="18">
        <v>36400</v>
      </c>
      <c r="F71" s="232">
        <f t="shared" si="1"/>
        <v>24600</v>
      </c>
      <c r="G71" s="178">
        <v>61000</v>
      </c>
      <c r="H71" s="178"/>
      <c r="I71" s="9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 x14ac:dyDescent="0.25">
      <c r="A72" s="3"/>
      <c r="B72" s="1">
        <v>323</v>
      </c>
      <c r="C72" s="1" t="s">
        <v>12</v>
      </c>
      <c r="D72" s="24"/>
      <c r="E72" s="18">
        <v>0</v>
      </c>
      <c r="F72" s="232">
        <f t="shared" si="1"/>
        <v>6400</v>
      </c>
      <c r="G72" s="178">
        <v>6400</v>
      </c>
      <c r="H72" s="178"/>
      <c r="I72" s="9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23" s="21" customFormat="1" x14ac:dyDescent="0.25">
      <c r="A73" s="3"/>
      <c r="B73" s="1">
        <v>329</v>
      </c>
      <c r="C73" s="1" t="s">
        <v>30</v>
      </c>
      <c r="D73" s="24"/>
      <c r="E73" s="18">
        <v>3730</v>
      </c>
      <c r="F73" s="232">
        <f t="shared" si="1"/>
        <v>570</v>
      </c>
      <c r="G73" s="178">
        <v>4300</v>
      </c>
      <c r="H73" s="178"/>
      <c r="I73" s="105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</row>
    <row r="74" spans="1:23" s="52" customFormat="1" x14ac:dyDescent="0.25">
      <c r="A74" s="7"/>
      <c r="B74" s="8"/>
      <c r="C74" s="8"/>
      <c r="D74" s="26"/>
      <c r="E74" s="46"/>
      <c r="F74" s="232"/>
      <c r="G74" s="189"/>
      <c r="H74" s="189"/>
      <c r="I74" s="9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:23" s="56" customFormat="1" x14ac:dyDescent="0.25">
      <c r="A75" s="41" t="s">
        <v>20</v>
      </c>
      <c r="B75" s="42" t="s">
        <v>69</v>
      </c>
      <c r="C75" s="42"/>
      <c r="D75" s="43" t="e">
        <f>SUM(D76+D82+D104+D115+#REF!+D130+D139+D153+#REF!)</f>
        <v>#REF!</v>
      </c>
      <c r="E75" s="45">
        <v>294500</v>
      </c>
      <c r="F75" s="238">
        <f t="shared" si="1"/>
        <v>53229</v>
      </c>
      <c r="G75" s="190">
        <f>SUM(G76,G82,G104,G115,G124,G130,G139,G145,G153)</f>
        <v>347729</v>
      </c>
      <c r="H75" s="190">
        <v>263500</v>
      </c>
      <c r="I75" s="43">
        <v>263500</v>
      </c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</row>
    <row r="76" spans="1:23" x14ac:dyDescent="0.25">
      <c r="A76" s="15" t="s">
        <v>64</v>
      </c>
      <c r="B76" s="16" t="s">
        <v>92</v>
      </c>
      <c r="C76" s="16"/>
      <c r="D76" s="24" t="e">
        <f>SUM(D77)</f>
        <v>#REF!</v>
      </c>
      <c r="E76" s="32">
        <v>31000</v>
      </c>
      <c r="F76" s="237">
        <f t="shared" si="1"/>
        <v>59000</v>
      </c>
      <c r="G76" s="174">
        <v>90000</v>
      </c>
      <c r="H76" s="174">
        <v>0</v>
      </c>
      <c r="I76" s="105">
        <v>0</v>
      </c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1:23" x14ac:dyDescent="0.25">
      <c r="A77" s="15"/>
      <c r="B77" s="16"/>
      <c r="C77" s="16" t="s">
        <v>93</v>
      </c>
      <c r="D77" s="24" t="e">
        <f>SUM(D78)</f>
        <v>#REF!</v>
      </c>
      <c r="E77" s="64"/>
      <c r="F77" s="232"/>
      <c r="G77" s="175"/>
      <c r="H77" s="175"/>
      <c r="I77" s="9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1:23" x14ac:dyDescent="0.25">
      <c r="A78" s="73"/>
      <c r="B78" s="74">
        <v>3</v>
      </c>
      <c r="C78" s="74" t="s">
        <v>3</v>
      </c>
      <c r="D78" s="49" t="e">
        <f>SUM(#REF!+D79)</f>
        <v>#REF!</v>
      </c>
      <c r="E78" s="75">
        <v>31000</v>
      </c>
      <c r="F78" s="235">
        <f t="shared" si="1"/>
        <v>59000</v>
      </c>
      <c r="G78" s="191">
        <v>90000</v>
      </c>
      <c r="H78" s="191"/>
      <c r="I78" s="202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1:23" x14ac:dyDescent="0.25">
      <c r="A79" s="70"/>
      <c r="B79" s="54">
        <v>32</v>
      </c>
      <c r="C79" s="54" t="s">
        <v>8</v>
      </c>
      <c r="D79" s="55">
        <f>SUM(D80)</f>
        <v>29297.96</v>
      </c>
      <c r="E79" s="61">
        <v>31000</v>
      </c>
      <c r="F79" s="236">
        <f t="shared" si="1"/>
        <v>59000</v>
      </c>
      <c r="G79" s="177">
        <v>90000</v>
      </c>
      <c r="H79" s="177">
        <v>0</v>
      </c>
      <c r="I79" s="59">
        <v>0</v>
      </c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  <row r="80" spans="1:23" x14ac:dyDescent="0.25">
      <c r="A80" s="15"/>
      <c r="B80" s="17">
        <v>323</v>
      </c>
      <c r="C80" s="17" t="s">
        <v>12</v>
      </c>
      <c r="D80" s="24">
        <v>29297.96</v>
      </c>
      <c r="E80" s="64">
        <v>31000</v>
      </c>
      <c r="F80" s="232">
        <f t="shared" si="1"/>
        <v>59000</v>
      </c>
      <c r="G80" s="175">
        <v>90000</v>
      </c>
      <c r="H80" s="175"/>
      <c r="I80" s="59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23" s="56" customFormat="1" x14ac:dyDescent="0.25">
      <c r="A81" s="15"/>
      <c r="B81" s="17"/>
      <c r="C81" s="17"/>
      <c r="D81" s="27"/>
      <c r="E81" s="6"/>
      <c r="F81" s="232"/>
      <c r="G81" s="192"/>
      <c r="H81" s="192"/>
      <c r="I81" s="59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</row>
    <row r="82" spans="1:23" x14ac:dyDescent="0.25">
      <c r="A82" s="15" t="s">
        <v>21</v>
      </c>
      <c r="B82" s="16" t="s">
        <v>88</v>
      </c>
      <c r="C82" s="16"/>
      <c r="D82" s="27" t="e">
        <f>SUM(D83+D95)</f>
        <v>#REF!</v>
      </c>
      <c r="E82" s="32">
        <v>18500</v>
      </c>
      <c r="F82" s="237">
        <f t="shared" si="1"/>
        <v>2200</v>
      </c>
      <c r="G82" s="174">
        <f>SUM(G85,G90,G93,G97,G101)</f>
        <v>20700</v>
      </c>
      <c r="H82" s="174">
        <v>18500</v>
      </c>
      <c r="I82" s="205">
        <v>18500</v>
      </c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 x14ac:dyDescent="0.25">
      <c r="A83" s="15"/>
      <c r="B83" s="16"/>
      <c r="C83" s="16" t="s">
        <v>45</v>
      </c>
      <c r="D83" s="27" t="e">
        <f>SUM(#REF!)</f>
        <v>#REF!</v>
      </c>
      <c r="E83" s="14"/>
      <c r="F83" s="232"/>
      <c r="G83" s="179"/>
      <c r="H83" s="179"/>
      <c r="I83" s="59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 x14ac:dyDescent="0.25">
      <c r="A84" s="71"/>
      <c r="B84" s="76">
        <v>3</v>
      </c>
      <c r="C84" s="76" t="s">
        <v>3</v>
      </c>
      <c r="D84" s="49">
        <f>SUM(D85+D90)</f>
        <v>0</v>
      </c>
      <c r="E84" s="66">
        <v>14000</v>
      </c>
      <c r="F84" s="235">
        <f t="shared" si="1"/>
        <v>3900</v>
      </c>
      <c r="G84" s="185">
        <v>17900</v>
      </c>
      <c r="H84" s="185"/>
      <c r="I84" s="203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1:23" s="21" customFormat="1" x14ac:dyDescent="0.25">
      <c r="A85" s="53"/>
      <c r="B85" s="54">
        <v>32</v>
      </c>
      <c r="C85" s="54" t="s">
        <v>8</v>
      </c>
      <c r="D85" s="55">
        <f>SUM(D86:D89)</f>
        <v>500</v>
      </c>
      <c r="E85" s="61">
        <v>13900</v>
      </c>
      <c r="F85" s="236">
        <f t="shared" si="1"/>
        <v>3900</v>
      </c>
      <c r="G85" s="177">
        <v>17800</v>
      </c>
      <c r="H85" s="177">
        <v>13900</v>
      </c>
      <c r="I85" s="59">
        <v>13900</v>
      </c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 spans="1:23" s="21" customFormat="1" ht="15" customHeight="1" x14ac:dyDescent="0.25">
      <c r="A86" s="3"/>
      <c r="B86" s="1">
        <v>321</v>
      </c>
      <c r="C86" s="1" t="s">
        <v>35</v>
      </c>
      <c r="D86" s="24">
        <v>-150</v>
      </c>
      <c r="E86" s="18">
        <v>150</v>
      </c>
      <c r="F86" s="232">
        <f t="shared" si="1"/>
        <v>100</v>
      </c>
      <c r="G86" s="178">
        <v>250</v>
      </c>
      <c r="H86" s="178"/>
      <c r="I86" s="59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  <row r="87" spans="1:23" s="52" customFormat="1" x14ac:dyDescent="0.25">
      <c r="A87" s="3"/>
      <c r="B87" s="1">
        <v>322</v>
      </c>
      <c r="C87" s="1" t="s">
        <v>19</v>
      </c>
      <c r="D87" s="24">
        <v>3800</v>
      </c>
      <c r="E87" s="18">
        <v>13050</v>
      </c>
      <c r="F87" s="232">
        <f t="shared" si="1"/>
        <v>3800</v>
      </c>
      <c r="G87" s="178">
        <v>16850</v>
      </c>
      <c r="H87" s="178"/>
      <c r="I87" s="59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spans="1:23" s="60" customFormat="1" x14ac:dyDescent="0.25">
      <c r="A88" s="3"/>
      <c r="B88" s="1">
        <v>323</v>
      </c>
      <c r="C88" s="1" t="s">
        <v>12</v>
      </c>
      <c r="D88" s="24">
        <v>-2800</v>
      </c>
      <c r="E88" s="18">
        <v>450</v>
      </c>
      <c r="F88" s="232">
        <f t="shared" si="1"/>
        <v>0</v>
      </c>
      <c r="G88" s="178">
        <v>450</v>
      </c>
      <c r="H88" s="178"/>
      <c r="I88" s="59"/>
    </row>
    <row r="89" spans="1:23" s="60" customFormat="1" x14ac:dyDescent="0.25">
      <c r="A89" s="3"/>
      <c r="B89" s="1">
        <v>329</v>
      </c>
      <c r="C89" s="1" t="s">
        <v>13</v>
      </c>
      <c r="D89" s="24">
        <v>-350</v>
      </c>
      <c r="E89" s="18">
        <v>250</v>
      </c>
      <c r="F89" s="232">
        <f t="shared" si="1"/>
        <v>0</v>
      </c>
      <c r="G89" s="178">
        <v>250</v>
      </c>
      <c r="H89" s="178"/>
      <c r="I89" s="59"/>
    </row>
    <row r="90" spans="1:23" s="10" customFormat="1" x14ac:dyDescent="0.25">
      <c r="A90" s="53"/>
      <c r="B90" s="54">
        <v>34</v>
      </c>
      <c r="C90" s="54" t="s">
        <v>14</v>
      </c>
      <c r="D90" s="55">
        <f>SUM(D91)</f>
        <v>-500</v>
      </c>
      <c r="E90" s="61">
        <v>100</v>
      </c>
      <c r="F90" s="236">
        <f t="shared" si="1"/>
        <v>0</v>
      </c>
      <c r="G90" s="177">
        <v>100</v>
      </c>
      <c r="H90" s="177">
        <v>100</v>
      </c>
      <c r="I90" s="59">
        <v>100</v>
      </c>
    </row>
    <row r="91" spans="1:23" s="10" customFormat="1" x14ac:dyDescent="0.25">
      <c r="A91" s="3"/>
      <c r="B91" s="1">
        <v>343</v>
      </c>
      <c r="C91" s="1" t="s">
        <v>15</v>
      </c>
      <c r="D91" s="24">
        <v>-500</v>
      </c>
      <c r="E91" s="18">
        <v>100</v>
      </c>
      <c r="F91" s="232">
        <f t="shared" ref="F91:F160" si="6">SUM(G91-E91)</f>
        <v>0</v>
      </c>
      <c r="G91" s="189">
        <v>100</v>
      </c>
      <c r="H91" s="178"/>
      <c r="I91" s="59"/>
    </row>
    <row r="92" spans="1:23" s="10" customFormat="1" x14ac:dyDescent="0.25">
      <c r="A92" s="91"/>
      <c r="B92" s="85">
        <v>4</v>
      </c>
      <c r="C92" s="85" t="s">
        <v>47</v>
      </c>
      <c r="D92" s="86"/>
      <c r="E92" s="92">
        <v>0</v>
      </c>
      <c r="F92" s="235">
        <f t="shared" si="6"/>
        <v>100</v>
      </c>
      <c r="G92" s="193">
        <v>100</v>
      </c>
      <c r="H92" s="193"/>
      <c r="I92" s="203"/>
    </row>
    <row r="93" spans="1:23" s="10" customFormat="1" x14ac:dyDescent="0.25">
      <c r="A93" s="53"/>
      <c r="B93" s="54">
        <v>42</v>
      </c>
      <c r="C93" s="54" t="s">
        <v>48</v>
      </c>
      <c r="D93" s="55"/>
      <c r="E93" s="55">
        <v>0</v>
      </c>
      <c r="F93" s="236">
        <f t="shared" si="6"/>
        <v>100</v>
      </c>
      <c r="G93" s="182">
        <v>100</v>
      </c>
      <c r="H93" s="182">
        <v>0</v>
      </c>
      <c r="I93" s="59">
        <v>0</v>
      </c>
    </row>
    <row r="94" spans="1:23" s="10" customFormat="1" x14ac:dyDescent="0.25">
      <c r="A94" s="3"/>
      <c r="B94" s="1">
        <v>424</v>
      </c>
      <c r="C94" s="1" t="s">
        <v>49</v>
      </c>
      <c r="D94" s="24"/>
      <c r="E94" s="18">
        <v>0</v>
      </c>
      <c r="F94" s="232">
        <f t="shared" si="6"/>
        <v>100</v>
      </c>
      <c r="G94" s="178">
        <v>100</v>
      </c>
      <c r="H94" s="178"/>
      <c r="I94" s="59"/>
    </row>
    <row r="95" spans="1:23" s="10" customFormat="1" x14ac:dyDescent="0.25">
      <c r="A95" s="15"/>
      <c r="B95" s="16"/>
      <c r="C95" s="16" t="s">
        <v>75</v>
      </c>
      <c r="D95" s="27"/>
      <c r="E95" s="14"/>
      <c r="F95" s="232"/>
      <c r="G95" s="179"/>
      <c r="H95" s="179"/>
      <c r="I95" s="8"/>
    </row>
    <row r="96" spans="1:23" s="10" customFormat="1" x14ac:dyDescent="0.25">
      <c r="A96" s="47"/>
      <c r="B96" s="48">
        <v>3</v>
      </c>
      <c r="C96" s="48" t="s">
        <v>3</v>
      </c>
      <c r="D96" s="49"/>
      <c r="E96" s="66">
        <v>3500</v>
      </c>
      <c r="F96" s="235">
        <f t="shared" si="6"/>
        <v>-1300</v>
      </c>
      <c r="G96" s="185">
        <v>2200</v>
      </c>
      <c r="H96" s="185"/>
      <c r="I96" s="202"/>
    </row>
    <row r="97" spans="1:23" x14ac:dyDescent="0.25">
      <c r="A97" s="53"/>
      <c r="B97" s="54">
        <v>32</v>
      </c>
      <c r="C97" s="54" t="s">
        <v>22</v>
      </c>
      <c r="D97" s="55"/>
      <c r="E97" s="61">
        <v>3500</v>
      </c>
      <c r="F97" s="236">
        <f t="shared" si="6"/>
        <v>-1300</v>
      </c>
      <c r="G97" s="177">
        <v>2200</v>
      </c>
      <c r="H97" s="177">
        <f t="shared" ref="H97" si="7">E97</f>
        <v>3500</v>
      </c>
      <c r="I97" s="59">
        <v>3500</v>
      </c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</row>
    <row r="98" spans="1:23" s="21" customFormat="1" x14ac:dyDescent="0.25">
      <c r="A98" s="3"/>
      <c r="B98" s="1">
        <v>322</v>
      </c>
      <c r="C98" s="1" t="s">
        <v>19</v>
      </c>
      <c r="D98" s="24"/>
      <c r="E98" s="18">
        <v>3500</v>
      </c>
      <c r="F98" s="232">
        <f t="shared" si="6"/>
        <v>-1300</v>
      </c>
      <c r="G98" s="178">
        <v>2200</v>
      </c>
      <c r="H98" s="178"/>
      <c r="I98" s="105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</row>
    <row r="99" spans="1:23" s="21" customFormat="1" x14ac:dyDescent="0.25">
      <c r="A99" s="3"/>
      <c r="B99" s="1"/>
      <c r="C99" s="16" t="s">
        <v>97</v>
      </c>
      <c r="D99" s="24"/>
      <c r="E99" s="18"/>
      <c r="F99" s="232"/>
      <c r="G99" s="178"/>
      <c r="H99" s="178"/>
      <c r="I99" s="105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</row>
    <row r="100" spans="1:23" s="52" customFormat="1" x14ac:dyDescent="0.25">
      <c r="A100" s="91"/>
      <c r="B100" s="85">
        <v>3</v>
      </c>
      <c r="C100" s="85" t="s">
        <v>3</v>
      </c>
      <c r="D100" s="86"/>
      <c r="E100" s="92">
        <v>1000</v>
      </c>
      <c r="F100" s="235">
        <f t="shared" si="6"/>
        <v>-500</v>
      </c>
      <c r="G100" s="193">
        <v>500</v>
      </c>
      <c r="H100" s="193"/>
      <c r="I100" s="202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</row>
    <row r="101" spans="1:23" s="56" customFormat="1" x14ac:dyDescent="0.25">
      <c r="A101" s="3"/>
      <c r="B101" s="54">
        <v>32</v>
      </c>
      <c r="C101" s="54" t="s">
        <v>22</v>
      </c>
      <c r="D101" s="55"/>
      <c r="E101" s="55">
        <v>1000</v>
      </c>
      <c r="F101" s="236">
        <f t="shared" si="6"/>
        <v>-500</v>
      </c>
      <c r="G101" s="182">
        <v>500</v>
      </c>
      <c r="H101" s="182">
        <v>1000</v>
      </c>
      <c r="I101" s="59">
        <v>1000</v>
      </c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</row>
    <row r="102" spans="1:23" x14ac:dyDescent="0.25">
      <c r="A102" s="3"/>
      <c r="B102" s="1">
        <v>322</v>
      </c>
      <c r="C102" s="1" t="s">
        <v>19</v>
      </c>
      <c r="D102" s="24"/>
      <c r="E102" s="18">
        <v>1000</v>
      </c>
      <c r="F102" s="232">
        <f t="shared" si="6"/>
        <v>-500</v>
      </c>
      <c r="G102" s="178">
        <v>500</v>
      </c>
      <c r="H102" s="178"/>
      <c r="I102" s="9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</row>
    <row r="103" spans="1:23" s="21" customFormat="1" ht="15" customHeight="1" x14ac:dyDescent="0.25">
      <c r="A103" s="3"/>
      <c r="B103" s="1"/>
      <c r="C103" s="1"/>
      <c r="D103" s="24"/>
      <c r="E103" s="18"/>
      <c r="F103" s="232"/>
      <c r="G103" s="178"/>
      <c r="H103" s="178"/>
      <c r="I103" s="105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</row>
    <row r="104" spans="1:23" s="52" customFormat="1" x14ac:dyDescent="0.25">
      <c r="A104" s="15" t="s">
        <v>85</v>
      </c>
      <c r="B104" s="16" t="s">
        <v>61</v>
      </c>
      <c r="C104" s="16"/>
      <c r="D104" s="27"/>
      <c r="E104" s="32">
        <v>48000</v>
      </c>
      <c r="F104" s="237">
        <f t="shared" si="6"/>
        <v>2000</v>
      </c>
      <c r="G104" s="174">
        <v>50000</v>
      </c>
      <c r="H104" s="174">
        <v>48000</v>
      </c>
      <c r="I104" s="105">
        <v>48000</v>
      </c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23" s="56" customFormat="1" x14ac:dyDescent="0.25">
      <c r="A105" s="15"/>
      <c r="B105" s="16"/>
      <c r="C105" s="16" t="s">
        <v>75</v>
      </c>
      <c r="D105" s="24"/>
      <c r="E105" s="18"/>
      <c r="F105" s="232"/>
      <c r="G105" s="178"/>
      <c r="H105" s="178"/>
      <c r="I105" s="59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</row>
    <row r="106" spans="1:23" x14ac:dyDescent="0.25">
      <c r="A106" s="47"/>
      <c r="B106" s="48">
        <v>3</v>
      </c>
      <c r="C106" s="48" t="s">
        <v>3</v>
      </c>
      <c r="D106" s="49"/>
      <c r="E106" s="66">
        <v>48000</v>
      </c>
      <c r="F106" s="235">
        <f t="shared" si="6"/>
        <v>2000</v>
      </c>
      <c r="G106" s="185">
        <v>50000</v>
      </c>
      <c r="H106" s="185"/>
      <c r="I106" s="202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</row>
    <row r="107" spans="1:23" x14ac:dyDescent="0.25">
      <c r="A107" s="53"/>
      <c r="B107" s="54">
        <v>31</v>
      </c>
      <c r="C107" s="54" t="s">
        <v>4</v>
      </c>
      <c r="D107" s="55"/>
      <c r="E107" s="61">
        <v>45000</v>
      </c>
      <c r="F107" s="236">
        <f t="shared" si="6"/>
        <v>1935</v>
      </c>
      <c r="G107" s="177">
        <v>46935</v>
      </c>
      <c r="H107" s="177">
        <f t="shared" ref="H107" si="8">E107</f>
        <v>45000</v>
      </c>
      <c r="I107" s="59">
        <v>45000</v>
      </c>
      <c r="J107" s="6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</row>
    <row r="108" spans="1:23" x14ac:dyDescent="0.25">
      <c r="A108" s="3"/>
      <c r="B108" s="1">
        <v>311</v>
      </c>
      <c r="C108" s="1" t="s">
        <v>5</v>
      </c>
      <c r="D108" s="24"/>
      <c r="E108" s="18">
        <v>38000</v>
      </c>
      <c r="F108" s="232">
        <f t="shared" si="6"/>
        <v>1000</v>
      </c>
      <c r="G108" s="178">
        <v>39000</v>
      </c>
      <c r="H108" s="178"/>
      <c r="I108" s="59"/>
      <c r="J108" s="6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</row>
    <row r="109" spans="1:23" x14ac:dyDescent="0.25">
      <c r="A109" s="3"/>
      <c r="B109" s="1">
        <v>312</v>
      </c>
      <c r="C109" s="1" t="s">
        <v>6</v>
      </c>
      <c r="D109" s="24"/>
      <c r="E109" s="18">
        <v>0</v>
      </c>
      <c r="F109" s="232">
        <f t="shared" si="6"/>
        <v>1500</v>
      </c>
      <c r="G109" s="178">
        <v>1500</v>
      </c>
      <c r="H109" s="178"/>
      <c r="I109" s="59"/>
      <c r="J109" s="6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</row>
    <row r="110" spans="1:23" x14ac:dyDescent="0.25">
      <c r="A110" s="3"/>
      <c r="B110" s="1">
        <v>313</v>
      </c>
      <c r="C110" s="1" t="s">
        <v>7</v>
      </c>
      <c r="D110" s="24"/>
      <c r="E110" s="18">
        <v>7000</v>
      </c>
      <c r="F110" s="232">
        <f t="shared" si="6"/>
        <v>-565</v>
      </c>
      <c r="G110" s="178">
        <v>6435</v>
      </c>
      <c r="H110" s="178"/>
      <c r="I110" s="59"/>
      <c r="J110" s="6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</row>
    <row r="111" spans="1:23" x14ac:dyDescent="0.25">
      <c r="A111" s="53"/>
      <c r="B111" s="54">
        <v>32</v>
      </c>
      <c r="C111" s="54" t="s">
        <v>8</v>
      </c>
      <c r="D111" s="55"/>
      <c r="E111" s="61">
        <v>3000</v>
      </c>
      <c r="F111" s="236">
        <f t="shared" si="6"/>
        <v>65</v>
      </c>
      <c r="G111" s="177">
        <v>3065</v>
      </c>
      <c r="H111" s="177">
        <v>3000</v>
      </c>
      <c r="I111" s="59">
        <v>3000</v>
      </c>
      <c r="J111" s="6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</row>
    <row r="112" spans="1:23" x14ac:dyDescent="0.25">
      <c r="A112" s="3"/>
      <c r="B112" s="1">
        <v>321</v>
      </c>
      <c r="C112" s="1" t="s">
        <v>9</v>
      </c>
      <c r="D112" s="24"/>
      <c r="E112" s="18">
        <v>2500</v>
      </c>
      <c r="F112" s="232">
        <f t="shared" si="6"/>
        <v>65</v>
      </c>
      <c r="G112" s="178">
        <v>2565</v>
      </c>
      <c r="H112" s="178"/>
      <c r="I112" s="9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</row>
    <row r="113" spans="1:23" x14ac:dyDescent="0.25">
      <c r="A113" s="3"/>
      <c r="B113" s="1">
        <v>322</v>
      </c>
      <c r="C113" s="1" t="s">
        <v>98</v>
      </c>
      <c r="D113" s="24"/>
      <c r="E113" s="18">
        <v>500</v>
      </c>
      <c r="F113" s="232">
        <f t="shared" si="6"/>
        <v>0</v>
      </c>
      <c r="G113" s="178">
        <v>500</v>
      </c>
      <c r="H113" s="178"/>
      <c r="I113" s="9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</row>
    <row r="114" spans="1:23" x14ac:dyDescent="0.25">
      <c r="A114" s="3"/>
      <c r="B114" s="1"/>
      <c r="C114" s="1"/>
      <c r="D114" s="24"/>
      <c r="E114" s="5"/>
      <c r="F114" s="232"/>
      <c r="G114" s="181"/>
      <c r="H114" s="181"/>
      <c r="I114" s="9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</row>
    <row r="115" spans="1:23" x14ac:dyDescent="0.25">
      <c r="A115" s="16" t="s">
        <v>59</v>
      </c>
      <c r="B115" s="34" t="s">
        <v>60</v>
      </c>
      <c r="C115" s="34"/>
      <c r="D115" s="27" t="e">
        <f>SUM(D116)</f>
        <v>#REF!</v>
      </c>
      <c r="E115" s="32">
        <v>12000</v>
      </c>
      <c r="F115" s="237">
        <f t="shared" si="6"/>
        <v>0</v>
      </c>
      <c r="G115" s="174">
        <v>12000</v>
      </c>
      <c r="H115" s="174">
        <v>12000</v>
      </c>
      <c r="I115" s="205">
        <v>12000</v>
      </c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</row>
    <row r="116" spans="1:23" x14ac:dyDescent="0.25">
      <c r="A116" s="33"/>
      <c r="B116" s="34"/>
      <c r="C116" s="35" t="s">
        <v>89</v>
      </c>
      <c r="D116" s="24" t="e">
        <f>SUM(D117+#REF!)</f>
        <v>#REF!</v>
      </c>
      <c r="E116" s="18"/>
      <c r="F116" s="232"/>
      <c r="G116" s="178"/>
      <c r="H116" s="178"/>
      <c r="I116" s="9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</row>
    <row r="117" spans="1:23" x14ac:dyDescent="0.25">
      <c r="A117" s="47"/>
      <c r="B117" s="48">
        <v>3</v>
      </c>
      <c r="C117" s="48" t="s">
        <v>3</v>
      </c>
      <c r="D117" s="49" t="e">
        <f>SUM(#REF!)</f>
        <v>#REF!</v>
      </c>
      <c r="E117" s="66">
        <v>5000</v>
      </c>
      <c r="F117" s="235">
        <f t="shared" si="6"/>
        <v>0</v>
      </c>
      <c r="G117" s="185">
        <v>5000</v>
      </c>
      <c r="H117" s="185"/>
      <c r="I117" s="202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</row>
    <row r="118" spans="1:23" x14ac:dyDescent="0.25">
      <c r="A118" s="57"/>
      <c r="B118" s="58">
        <v>32</v>
      </c>
      <c r="C118" s="58" t="s">
        <v>8</v>
      </c>
      <c r="D118" s="59"/>
      <c r="E118" s="59">
        <v>5000</v>
      </c>
      <c r="F118" s="236">
        <f t="shared" si="6"/>
        <v>0</v>
      </c>
      <c r="G118" s="194">
        <v>5000</v>
      </c>
      <c r="H118" s="194">
        <v>5000</v>
      </c>
      <c r="I118" s="59">
        <v>5000</v>
      </c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</row>
    <row r="119" spans="1:23" s="21" customFormat="1" x14ac:dyDescent="0.25">
      <c r="A119" s="57"/>
      <c r="B119" s="77">
        <v>322</v>
      </c>
      <c r="C119" s="77" t="s">
        <v>98</v>
      </c>
      <c r="D119" s="59"/>
      <c r="E119" s="26">
        <v>5000</v>
      </c>
      <c r="F119" s="232">
        <f t="shared" si="6"/>
        <v>0</v>
      </c>
      <c r="G119" s="221">
        <v>5000</v>
      </c>
      <c r="H119" s="194"/>
      <c r="I119" s="204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</row>
    <row r="120" spans="1:23" x14ac:dyDescent="0.25">
      <c r="A120" s="85"/>
      <c r="B120" s="85">
        <v>4</v>
      </c>
      <c r="C120" s="85" t="s">
        <v>54</v>
      </c>
      <c r="D120" s="86"/>
      <c r="E120" s="92">
        <v>7000</v>
      </c>
      <c r="F120" s="235">
        <f t="shared" si="6"/>
        <v>0</v>
      </c>
      <c r="G120" s="193">
        <v>7000</v>
      </c>
      <c r="H120" s="193"/>
      <c r="I120" s="203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</row>
    <row r="121" spans="1:23" x14ac:dyDescent="0.25">
      <c r="A121" s="58"/>
      <c r="B121" s="58">
        <v>42</v>
      </c>
      <c r="C121" s="58" t="s">
        <v>48</v>
      </c>
      <c r="D121" s="59"/>
      <c r="E121" s="59">
        <v>7000</v>
      </c>
      <c r="F121" s="236">
        <f t="shared" si="6"/>
        <v>0</v>
      </c>
      <c r="G121" s="194">
        <v>7000</v>
      </c>
      <c r="H121" s="194">
        <v>7000</v>
      </c>
      <c r="I121" s="59">
        <v>7000</v>
      </c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</row>
    <row r="122" spans="1:23" x14ac:dyDescent="0.25">
      <c r="A122" s="8"/>
      <c r="B122" s="8">
        <v>424</v>
      </c>
      <c r="C122" s="8" t="s">
        <v>49</v>
      </c>
      <c r="D122" s="26"/>
      <c r="E122" s="46">
        <v>7000</v>
      </c>
      <c r="F122" s="232">
        <f t="shared" si="6"/>
        <v>0</v>
      </c>
      <c r="G122" s="189">
        <v>7000</v>
      </c>
      <c r="H122" s="189"/>
      <c r="I122" s="9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</row>
    <row r="123" spans="1:23" x14ac:dyDescent="0.25">
      <c r="A123" s="3"/>
      <c r="B123" s="1"/>
      <c r="C123" s="8"/>
      <c r="D123" s="24"/>
      <c r="E123" s="5"/>
      <c r="F123" s="232"/>
      <c r="G123" s="181"/>
      <c r="H123" s="181"/>
      <c r="I123" s="9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</row>
    <row r="124" spans="1:23" s="21" customFormat="1" x14ac:dyDescent="0.25">
      <c r="A124" s="15" t="s">
        <v>99</v>
      </c>
      <c r="B124" s="16" t="s">
        <v>100</v>
      </c>
      <c r="C124" s="16"/>
      <c r="D124" s="30"/>
      <c r="E124" s="14">
        <v>3000</v>
      </c>
      <c r="F124" s="261">
        <f t="shared" si="6"/>
        <v>0</v>
      </c>
      <c r="G124" s="14">
        <v>3000</v>
      </c>
      <c r="H124" s="179">
        <v>3000</v>
      </c>
      <c r="I124" s="105">
        <v>3000</v>
      </c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</row>
    <row r="125" spans="1:23" x14ac:dyDescent="0.25">
      <c r="A125" s="3"/>
      <c r="B125" s="17"/>
      <c r="C125" s="16" t="s">
        <v>101</v>
      </c>
      <c r="D125" s="30"/>
      <c r="E125" s="78"/>
      <c r="F125" s="262"/>
      <c r="G125" s="18"/>
      <c r="H125" s="178"/>
      <c r="I125" s="9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</row>
    <row r="126" spans="1:23" s="97" customFormat="1" x14ac:dyDescent="0.25">
      <c r="A126" s="96"/>
      <c r="B126" s="93">
        <v>3</v>
      </c>
      <c r="C126" s="93" t="s">
        <v>3</v>
      </c>
      <c r="D126" s="94"/>
      <c r="E126" s="94">
        <v>3000</v>
      </c>
      <c r="F126" s="263">
        <f t="shared" si="6"/>
        <v>0</v>
      </c>
      <c r="G126" s="92">
        <v>3000</v>
      </c>
      <c r="H126" s="193"/>
      <c r="I126" s="202"/>
    </row>
    <row r="127" spans="1:23" s="56" customFormat="1" x14ac:dyDescent="0.25">
      <c r="A127" s="53"/>
      <c r="B127" s="54">
        <v>32</v>
      </c>
      <c r="C127" s="54" t="s">
        <v>8</v>
      </c>
      <c r="D127" s="95"/>
      <c r="E127" s="95">
        <v>3000</v>
      </c>
      <c r="F127" s="264">
        <f t="shared" si="6"/>
        <v>0</v>
      </c>
      <c r="G127" s="55">
        <v>3000</v>
      </c>
      <c r="H127" s="182">
        <v>3000</v>
      </c>
      <c r="I127" s="59">
        <v>3000</v>
      </c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</row>
    <row r="128" spans="1:23" x14ac:dyDescent="0.25">
      <c r="A128" s="3"/>
      <c r="B128" s="17">
        <v>329</v>
      </c>
      <c r="C128" s="17" t="s">
        <v>13</v>
      </c>
      <c r="D128" s="30"/>
      <c r="E128" s="78">
        <v>3000</v>
      </c>
      <c r="F128" s="262">
        <f t="shared" si="6"/>
        <v>0</v>
      </c>
      <c r="G128" s="18">
        <v>3000</v>
      </c>
      <c r="H128" s="178"/>
      <c r="I128" s="9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</row>
    <row r="129" spans="1:23" x14ac:dyDescent="0.25">
      <c r="A129" s="3"/>
      <c r="B129" s="17"/>
      <c r="C129" s="17"/>
      <c r="D129" s="30"/>
      <c r="E129" s="78"/>
      <c r="F129" s="262"/>
      <c r="G129" s="18"/>
      <c r="H129" s="178"/>
      <c r="I129" s="9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</row>
    <row r="130" spans="1:23" x14ac:dyDescent="0.25">
      <c r="A130" s="16" t="s">
        <v>36</v>
      </c>
      <c r="B130" s="16" t="s">
        <v>67</v>
      </c>
      <c r="C130" s="16"/>
      <c r="D130" s="27">
        <f>SUM(D131)</f>
        <v>27950</v>
      </c>
      <c r="E130" s="32">
        <v>173500</v>
      </c>
      <c r="F130" s="237">
        <f t="shared" si="6"/>
        <v>-20500</v>
      </c>
      <c r="G130" s="174">
        <v>153000</v>
      </c>
      <c r="H130" s="174">
        <v>173500</v>
      </c>
      <c r="I130" s="105">
        <v>173500</v>
      </c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</row>
    <row r="131" spans="1:23" x14ac:dyDescent="0.25">
      <c r="A131" s="16"/>
      <c r="B131" s="16"/>
      <c r="C131" s="16" t="s">
        <v>137</v>
      </c>
      <c r="D131" s="24">
        <f>SUM(D132)</f>
        <v>27950</v>
      </c>
      <c r="E131" s="14"/>
      <c r="F131" s="232"/>
      <c r="G131" s="179"/>
      <c r="H131" s="179"/>
      <c r="I131" s="9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</row>
    <row r="132" spans="1:23" x14ac:dyDescent="0.25">
      <c r="A132" s="48"/>
      <c r="B132" s="48">
        <v>3</v>
      </c>
      <c r="C132" s="48" t="s">
        <v>3</v>
      </c>
      <c r="D132" s="49">
        <f>SUM(D133+D136)</f>
        <v>27950</v>
      </c>
      <c r="E132" s="66">
        <v>173500</v>
      </c>
      <c r="F132" s="235">
        <f t="shared" si="6"/>
        <v>-20500</v>
      </c>
      <c r="G132" s="185">
        <v>153000</v>
      </c>
      <c r="H132" s="185"/>
      <c r="I132" s="203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</row>
    <row r="133" spans="1:23" x14ac:dyDescent="0.25">
      <c r="A133" s="54"/>
      <c r="B133" s="54">
        <v>32</v>
      </c>
      <c r="C133" s="54" t="s">
        <v>8</v>
      </c>
      <c r="D133" s="55">
        <f>SUM(D134:D135)</f>
        <v>-8250</v>
      </c>
      <c r="E133" s="61">
        <v>53500</v>
      </c>
      <c r="F133" s="236">
        <f t="shared" si="6"/>
        <v>-500</v>
      </c>
      <c r="G133" s="177">
        <v>53000</v>
      </c>
      <c r="H133" s="177">
        <v>53500</v>
      </c>
      <c r="I133" s="59">
        <v>53500</v>
      </c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</row>
    <row r="134" spans="1:23" s="52" customFormat="1" x14ac:dyDescent="0.25">
      <c r="A134" s="31"/>
      <c r="B134" s="31">
        <v>322</v>
      </c>
      <c r="C134" s="1" t="s">
        <v>19</v>
      </c>
      <c r="D134" s="24">
        <v>2250</v>
      </c>
      <c r="E134" s="79">
        <v>3500</v>
      </c>
      <c r="F134" s="232">
        <f t="shared" si="6"/>
        <v>-500</v>
      </c>
      <c r="G134" s="195">
        <v>3000</v>
      </c>
      <c r="H134" s="195"/>
      <c r="I134" s="59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</row>
    <row r="135" spans="1:23" s="56" customFormat="1" x14ac:dyDescent="0.25">
      <c r="A135" s="1"/>
      <c r="B135" s="1">
        <v>329</v>
      </c>
      <c r="C135" s="1" t="s">
        <v>13</v>
      </c>
      <c r="D135" s="24">
        <v>-10500</v>
      </c>
      <c r="E135" s="18">
        <v>50000</v>
      </c>
      <c r="F135" s="232">
        <f t="shared" si="6"/>
        <v>0</v>
      </c>
      <c r="G135" s="178">
        <v>50000</v>
      </c>
      <c r="H135" s="178"/>
      <c r="I135" s="59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</row>
    <row r="136" spans="1:23" x14ac:dyDescent="0.25">
      <c r="A136" s="54"/>
      <c r="B136" s="54">
        <v>37</v>
      </c>
      <c r="C136" s="54" t="s">
        <v>65</v>
      </c>
      <c r="D136" s="55">
        <f>SUM(D137)</f>
        <v>36200</v>
      </c>
      <c r="E136" s="55">
        <v>120000</v>
      </c>
      <c r="F136" s="236">
        <f t="shared" si="6"/>
        <v>-20000</v>
      </c>
      <c r="G136" s="182">
        <v>100000</v>
      </c>
      <c r="H136" s="182">
        <v>120000</v>
      </c>
      <c r="I136" s="59">
        <v>120000</v>
      </c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</row>
    <row r="137" spans="1:23" x14ac:dyDescent="0.25">
      <c r="A137" s="1"/>
      <c r="B137" s="1">
        <v>372</v>
      </c>
      <c r="C137" s="1" t="s">
        <v>66</v>
      </c>
      <c r="D137" s="24">
        <v>36200</v>
      </c>
      <c r="E137" s="18">
        <v>120000</v>
      </c>
      <c r="F137" s="232">
        <f t="shared" si="6"/>
        <v>-20000</v>
      </c>
      <c r="G137" s="178">
        <v>100000</v>
      </c>
      <c r="H137" s="178"/>
      <c r="I137" s="9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</row>
    <row r="138" spans="1:23" x14ac:dyDescent="0.25">
      <c r="A138" s="2"/>
      <c r="B138" s="2"/>
      <c r="C138" s="2"/>
      <c r="D138" s="2"/>
      <c r="E138" s="2"/>
      <c r="F138" s="232"/>
      <c r="G138" s="196"/>
      <c r="H138" s="196"/>
      <c r="I138" s="9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</row>
    <row r="139" spans="1:23" s="72" customFormat="1" x14ac:dyDescent="0.25">
      <c r="A139" s="16" t="s">
        <v>33</v>
      </c>
      <c r="B139" s="16" t="s">
        <v>34</v>
      </c>
      <c r="C139" s="16"/>
      <c r="D139" s="27">
        <f>SUM(D140)</f>
        <v>-3500</v>
      </c>
      <c r="E139" s="32">
        <v>1500</v>
      </c>
      <c r="F139" s="237">
        <f t="shared" si="6"/>
        <v>0</v>
      </c>
      <c r="G139" s="174">
        <v>1500</v>
      </c>
      <c r="H139" s="174">
        <v>1500</v>
      </c>
      <c r="I139" s="105">
        <v>1500</v>
      </c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</row>
    <row r="140" spans="1:23" s="21" customFormat="1" x14ac:dyDescent="0.25">
      <c r="A140" s="16"/>
      <c r="B140" s="16"/>
      <c r="C140" s="16" t="s">
        <v>95</v>
      </c>
      <c r="D140" s="24">
        <f>SUM(D141)</f>
        <v>-3500</v>
      </c>
      <c r="E140" s="18"/>
      <c r="F140" s="232"/>
      <c r="G140" s="178"/>
      <c r="H140" s="178"/>
      <c r="I140" s="105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</row>
    <row r="141" spans="1:23" x14ac:dyDescent="0.25">
      <c r="A141" s="48"/>
      <c r="B141" s="48">
        <v>3</v>
      </c>
      <c r="C141" s="48" t="s">
        <v>3</v>
      </c>
      <c r="D141" s="49">
        <f>SUM(D142)</f>
        <v>-3500</v>
      </c>
      <c r="E141" s="66">
        <v>1500</v>
      </c>
      <c r="F141" s="235">
        <f t="shared" si="6"/>
        <v>0</v>
      </c>
      <c r="G141" s="185">
        <v>1500</v>
      </c>
      <c r="H141" s="185"/>
      <c r="I141" s="202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</row>
    <row r="142" spans="1:23" s="52" customFormat="1" x14ac:dyDescent="0.25">
      <c r="A142" s="54"/>
      <c r="B142" s="54">
        <v>32</v>
      </c>
      <c r="C142" s="54" t="s">
        <v>8</v>
      </c>
      <c r="D142" s="55">
        <f>SUM(D143)</f>
        <v>-3500</v>
      </c>
      <c r="E142" s="61">
        <v>1500</v>
      </c>
      <c r="F142" s="236">
        <f t="shared" si="6"/>
        <v>0</v>
      </c>
      <c r="G142" s="177">
        <v>1500</v>
      </c>
      <c r="H142" s="177">
        <f t="shared" ref="H142" si="9">E142</f>
        <v>1500</v>
      </c>
      <c r="I142" s="59">
        <v>1500</v>
      </c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</row>
    <row r="143" spans="1:23" s="56" customFormat="1" x14ac:dyDescent="0.25">
      <c r="A143" s="1"/>
      <c r="B143" s="1">
        <v>329</v>
      </c>
      <c r="C143" s="1" t="s">
        <v>13</v>
      </c>
      <c r="D143" s="24">
        <v>-3500</v>
      </c>
      <c r="E143" s="18">
        <v>1500</v>
      </c>
      <c r="F143" s="232">
        <f>SUM(G143-E143)</f>
        <v>0</v>
      </c>
      <c r="G143" s="178">
        <v>1500</v>
      </c>
      <c r="H143" s="178"/>
      <c r="I143" s="59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</row>
    <row r="144" spans="1:23" s="56" customFormat="1" x14ac:dyDescent="0.25">
      <c r="A144" s="1"/>
      <c r="B144" s="1"/>
      <c r="C144" s="1"/>
      <c r="D144" s="24"/>
      <c r="E144" s="18"/>
      <c r="F144" s="232"/>
      <c r="G144" s="178"/>
      <c r="H144" s="178"/>
      <c r="I144" s="59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</row>
    <row r="145" spans="1:23" s="62" customFormat="1" x14ac:dyDescent="0.25">
      <c r="A145" s="16" t="s">
        <v>135</v>
      </c>
      <c r="B145" s="16" t="s">
        <v>136</v>
      </c>
      <c r="C145" s="16"/>
      <c r="D145" s="27"/>
      <c r="E145" s="14">
        <v>0</v>
      </c>
      <c r="F145" s="237">
        <f t="shared" ref="F145:F151" si="10">SUM(G145-E145)</f>
        <v>10529</v>
      </c>
      <c r="G145" s="179">
        <v>10529</v>
      </c>
      <c r="H145" s="179">
        <v>0</v>
      </c>
      <c r="I145" s="105">
        <v>0</v>
      </c>
      <c r="J145" s="242"/>
      <c r="K145" s="242"/>
      <c r="L145" s="242"/>
      <c r="M145" s="242"/>
      <c r="N145" s="242"/>
      <c r="O145" s="242"/>
      <c r="P145" s="242"/>
      <c r="Q145" s="242"/>
      <c r="R145" s="242"/>
      <c r="S145" s="242"/>
      <c r="T145" s="242"/>
      <c r="U145" s="242"/>
      <c r="V145" s="242"/>
      <c r="W145" s="242"/>
    </row>
    <row r="146" spans="1:23" s="56" customFormat="1" ht="15.75" customHeight="1" x14ac:dyDescent="0.25">
      <c r="A146" s="1"/>
      <c r="B146" s="1"/>
      <c r="C146" s="16" t="s">
        <v>137</v>
      </c>
      <c r="D146" s="24"/>
      <c r="E146" s="18"/>
      <c r="F146" s="232"/>
      <c r="G146" s="178"/>
      <c r="H146" s="178"/>
      <c r="I146" s="59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</row>
    <row r="147" spans="1:23" s="56" customFormat="1" x14ac:dyDescent="0.25">
      <c r="A147" s="93"/>
      <c r="B147" s="93">
        <v>3</v>
      </c>
      <c r="C147" s="93" t="s">
        <v>3</v>
      </c>
      <c r="D147" s="86"/>
      <c r="E147" s="92">
        <v>0</v>
      </c>
      <c r="F147" s="235">
        <f t="shared" si="10"/>
        <v>10529</v>
      </c>
      <c r="G147" s="193">
        <v>10529</v>
      </c>
      <c r="H147" s="193"/>
      <c r="I147" s="203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</row>
    <row r="148" spans="1:23" s="56" customFormat="1" x14ac:dyDescent="0.25">
      <c r="A148" s="54"/>
      <c r="B148" s="54">
        <v>32</v>
      </c>
      <c r="C148" s="54" t="s">
        <v>8</v>
      </c>
      <c r="D148" s="55"/>
      <c r="E148" s="55">
        <v>0</v>
      </c>
      <c r="F148" s="236">
        <f t="shared" si="10"/>
        <v>10529</v>
      </c>
      <c r="G148" s="182">
        <v>10529</v>
      </c>
      <c r="H148" s="182">
        <v>0</v>
      </c>
      <c r="I148" s="59">
        <v>0</v>
      </c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</row>
    <row r="149" spans="1:23" s="56" customFormat="1" x14ac:dyDescent="0.25">
      <c r="A149" s="1"/>
      <c r="B149" s="1">
        <v>322</v>
      </c>
      <c r="C149" s="17" t="s">
        <v>19</v>
      </c>
      <c r="D149" s="24"/>
      <c r="E149" s="18">
        <v>0</v>
      </c>
      <c r="F149" s="232">
        <f t="shared" si="10"/>
        <v>1000</v>
      </c>
      <c r="G149" s="178">
        <v>1000</v>
      </c>
      <c r="H149" s="178"/>
      <c r="I149" s="59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</row>
    <row r="150" spans="1:23" s="56" customFormat="1" x14ac:dyDescent="0.25">
      <c r="A150" s="1"/>
      <c r="B150" s="1">
        <v>323</v>
      </c>
      <c r="C150" s="17" t="s">
        <v>12</v>
      </c>
      <c r="D150" s="24"/>
      <c r="E150" s="18">
        <v>0</v>
      </c>
      <c r="F150" s="232">
        <f t="shared" si="10"/>
        <v>300</v>
      </c>
      <c r="G150" s="178">
        <v>300</v>
      </c>
      <c r="H150" s="178"/>
      <c r="I150" s="59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</row>
    <row r="151" spans="1:23" s="56" customFormat="1" x14ac:dyDescent="0.25">
      <c r="A151" s="1"/>
      <c r="B151" s="1">
        <v>329</v>
      </c>
      <c r="C151" s="17" t="s">
        <v>13</v>
      </c>
      <c r="D151" s="24"/>
      <c r="E151" s="18">
        <v>0</v>
      </c>
      <c r="F151" s="232">
        <f t="shared" si="10"/>
        <v>9229</v>
      </c>
      <c r="G151" s="178">
        <v>9229</v>
      </c>
      <c r="H151" s="178"/>
      <c r="I151" s="59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</row>
    <row r="152" spans="1:23" s="39" customFormat="1" x14ac:dyDescent="0.25">
      <c r="A152" s="1"/>
      <c r="B152" s="1"/>
      <c r="C152" s="1"/>
      <c r="D152" s="24"/>
      <c r="E152" s="18"/>
      <c r="F152" s="232"/>
      <c r="G152" s="178"/>
      <c r="H152" s="178"/>
      <c r="I152" s="26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</row>
    <row r="153" spans="1:23" s="39" customFormat="1" x14ac:dyDescent="0.25">
      <c r="A153" s="16" t="s">
        <v>38</v>
      </c>
      <c r="B153" s="16" t="s">
        <v>76</v>
      </c>
      <c r="C153" s="16"/>
      <c r="D153" s="27" t="e">
        <f>SUM(D154)</f>
        <v>#REF!</v>
      </c>
      <c r="E153" s="32">
        <v>7000</v>
      </c>
      <c r="F153" s="237">
        <f t="shared" si="6"/>
        <v>0</v>
      </c>
      <c r="G153" s="174">
        <v>7000</v>
      </c>
      <c r="H153" s="174">
        <v>7000</v>
      </c>
      <c r="I153" s="205">
        <v>7000</v>
      </c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</row>
    <row r="154" spans="1:23" s="39" customFormat="1" x14ac:dyDescent="0.25">
      <c r="A154" s="16"/>
      <c r="B154" s="16"/>
      <c r="C154" s="16" t="s">
        <v>46</v>
      </c>
      <c r="D154" s="24" t="e">
        <f>SUM(D155+#REF!)</f>
        <v>#REF!</v>
      </c>
      <c r="E154" s="14"/>
      <c r="F154" s="232"/>
      <c r="G154" s="179"/>
      <c r="H154" s="179"/>
      <c r="I154" s="26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</row>
    <row r="155" spans="1:23" s="39" customFormat="1" x14ac:dyDescent="0.25">
      <c r="A155" s="48"/>
      <c r="B155" s="48">
        <v>3</v>
      </c>
      <c r="C155" s="48" t="s">
        <v>3</v>
      </c>
      <c r="D155" s="49">
        <f>SUM(D156)</f>
        <v>3600</v>
      </c>
      <c r="E155" s="66">
        <v>7000</v>
      </c>
      <c r="F155" s="235">
        <f t="shared" si="6"/>
        <v>0</v>
      </c>
      <c r="G155" s="185">
        <v>7000</v>
      </c>
      <c r="H155" s="185"/>
      <c r="I155" s="86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</row>
    <row r="156" spans="1:23" s="39" customFormat="1" x14ac:dyDescent="0.25">
      <c r="A156" s="54"/>
      <c r="B156" s="54">
        <v>32</v>
      </c>
      <c r="C156" s="54" t="s">
        <v>8</v>
      </c>
      <c r="D156" s="55">
        <f>SUM(D157:D160)</f>
        <v>3600</v>
      </c>
      <c r="E156" s="61">
        <v>7000</v>
      </c>
      <c r="F156" s="236">
        <f t="shared" si="6"/>
        <v>0</v>
      </c>
      <c r="G156" s="177">
        <v>7000</v>
      </c>
      <c r="H156" s="177">
        <f t="shared" ref="H156" si="11">E156</f>
        <v>7000</v>
      </c>
      <c r="I156" s="59">
        <v>7000</v>
      </c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</row>
    <row r="157" spans="1:23" s="39" customFormat="1" x14ac:dyDescent="0.25">
      <c r="A157" s="1"/>
      <c r="B157" s="1">
        <v>321</v>
      </c>
      <c r="C157" s="1" t="s">
        <v>35</v>
      </c>
      <c r="D157" s="24">
        <v>-900</v>
      </c>
      <c r="E157" s="18">
        <v>500</v>
      </c>
      <c r="F157" s="232">
        <f t="shared" si="6"/>
        <v>-500</v>
      </c>
      <c r="G157" s="178">
        <v>0</v>
      </c>
      <c r="H157" s="178"/>
      <c r="I157" s="59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</row>
    <row r="158" spans="1:23" s="39" customFormat="1" x14ac:dyDescent="0.25">
      <c r="A158" s="1"/>
      <c r="B158" s="1">
        <v>322</v>
      </c>
      <c r="C158" s="1" t="s">
        <v>19</v>
      </c>
      <c r="D158" s="24">
        <v>3560</v>
      </c>
      <c r="E158" s="18">
        <v>3400</v>
      </c>
      <c r="F158" s="232">
        <f t="shared" si="6"/>
        <v>-2300</v>
      </c>
      <c r="G158" s="178">
        <v>1100</v>
      </c>
      <c r="H158" s="178"/>
      <c r="I158" s="59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</row>
    <row r="159" spans="1:23" s="39" customFormat="1" x14ac:dyDescent="0.25">
      <c r="A159" s="1"/>
      <c r="B159" s="1">
        <v>323</v>
      </c>
      <c r="C159" s="1" t="s">
        <v>12</v>
      </c>
      <c r="D159" s="24">
        <v>1340</v>
      </c>
      <c r="E159" s="18">
        <v>1100</v>
      </c>
      <c r="F159" s="232">
        <f t="shared" si="6"/>
        <v>-200</v>
      </c>
      <c r="G159" s="178">
        <v>900</v>
      </c>
      <c r="H159" s="178"/>
      <c r="I159" s="59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</row>
    <row r="160" spans="1:23" s="39" customFormat="1" x14ac:dyDescent="0.25">
      <c r="A160" s="1"/>
      <c r="B160" s="1">
        <v>329</v>
      </c>
      <c r="C160" s="1" t="s">
        <v>13</v>
      </c>
      <c r="D160" s="24">
        <v>-400</v>
      </c>
      <c r="E160" s="18">
        <v>2000</v>
      </c>
      <c r="F160" s="232">
        <f t="shared" si="6"/>
        <v>3000</v>
      </c>
      <c r="G160" s="178">
        <v>5000</v>
      </c>
      <c r="H160" s="178"/>
      <c r="I160" s="59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</row>
    <row r="161" spans="1:23" s="10" customFormat="1" x14ac:dyDescent="0.25">
      <c r="A161" s="1"/>
      <c r="B161" s="1"/>
      <c r="C161" s="1"/>
      <c r="D161" s="24"/>
      <c r="E161" s="5"/>
      <c r="F161" s="232"/>
      <c r="G161" s="181"/>
      <c r="H161" s="181"/>
      <c r="I161" s="9"/>
    </row>
    <row r="162" spans="1:23" s="72" customFormat="1" x14ac:dyDescent="0.25">
      <c r="A162" s="44">
        <v>2302</v>
      </c>
      <c r="B162" s="42" t="s">
        <v>69</v>
      </c>
      <c r="C162" s="42"/>
      <c r="D162" s="43" t="e">
        <f>SUM(D173+#REF!)</f>
        <v>#REF!</v>
      </c>
      <c r="E162" s="45">
        <v>150</v>
      </c>
      <c r="F162" s="238">
        <f>SUM(G162-E162)</f>
        <v>5400</v>
      </c>
      <c r="G162" s="190">
        <v>5550</v>
      </c>
      <c r="H162" s="190">
        <v>150</v>
      </c>
      <c r="I162" s="45">
        <v>150</v>
      </c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</row>
    <row r="163" spans="1:23" s="13" customFormat="1" x14ac:dyDescent="0.25">
      <c r="A163" s="245" t="s">
        <v>138</v>
      </c>
      <c r="B163" s="12" t="s">
        <v>139</v>
      </c>
      <c r="C163" s="12"/>
      <c r="D163" s="205"/>
      <c r="E163" s="105">
        <v>0</v>
      </c>
      <c r="F163" s="237">
        <f t="shared" ref="F163:F171" si="12">SUM(G163-E163)</f>
        <v>5400</v>
      </c>
      <c r="G163" s="246">
        <v>5400</v>
      </c>
      <c r="H163" s="246">
        <v>0</v>
      </c>
      <c r="I163" s="105">
        <v>0</v>
      </c>
    </row>
    <row r="164" spans="1:23" s="13" customFormat="1" x14ac:dyDescent="0.25">
      <c r="A164" s="245"/>
      <c r="B164" s="12"/>
      <c r="C164" s="16" t="s">
        <v>46</v>
      </c>
      <c r="D164" s="205"/>
      <c r="E164" s="105"/>
      <c r="F164" s="232"/>
      <c r="G164" s="246"/>
      <c r="H164" s="246"/>
      <c r="I164" s="105"/>
    </row>
    <row r="165" spans="1:23" s="13" customFormat="1" x14ac:dyDescent="0.25">
      <c r="A165" s="247"/>
      <c r="B165" s="93">
        <v>3</v>
      </c>
      <c r="C165" s="93" t="s">
        <v>3</v>
      </c>
      <c r="D165" s="244"/>
      <c r="E165" s="92">
        <v>0</v>
      </c>
      <c r="F165" s="235">
        <f t="shared" si="12"/>
        <v>5400</v>
      </c>
      <c r="G165" s="193">
        <v>5400</v>
      </c>
      <c r="H165" s="243"/>
      <c r="I165" s="106"/>
    </row>
    <row r="166" spans="1:23" s="13" customFormat="1" x14ac:dyDescent="0.25">
      <c r="A166" s="248"/>
      <c r="B166" s="58">
        <v>31</v>
      </c>
      <c r="C166" s="58" t="s">
        <v>4</v>
      </c>
      <c r="D166" s="204"/>
      <c r="E166" s="59">
        <v>0</v>
      </c>
      <c r="F166" s="236">
        <f t="shared" si="12"/>
        <v>4995</v>
      </c>
      <c r="G166" s="194">
        <v>4995</v>
      </c>
      <c r="H166" s="194">
        <v>0</v>
      </c>
      <c r="I166" s="59">
        <v>0</v>
      </c>
    </row>
    <row r="167" spans="1:23" s="13" customFormat="1" x14ac:dyDescent="0.25">
      <c r="A167" s="245"/>
      <c r="B167" s="77">
        <v>311</v>
      </c>
      <c r="C167" s="77" t="s">
        <v>5</v>
      </c>
      <c r="D167" s="204"/>
      <c r="E167" s="46">
        <v>0</v>
      </c>
      <c r="F167" s="232">
        <f t="shared" si="12"/>
        <v>3000</v>
      </c>
      <c r="G167" s="189">
        <v>3000</v>
      </c>
      <c r="H167" s="249"/>
      <c r="I167" s="204"/>
    </row>
    <row r="168" spans="1:23" s="13" customFormat="1" x14ac:dyDescent="0.25">
      <c r="A168" s="245"/>
      <c r="B168" s="77">
        <v>312</v>
      </c>
      <c r="C168" s="77" t="s">
        <v>6</v>
      </c>
      <c r="D168" s="205"/>
      <c r="E168" s="46">
        <v>0</v>
      </c>
      <c r="F168" s="232">
        <f t="shared" si="12"/>
        <v>1500</v>
      </c>
      <c r="G168" s="189">
        <v>1500</v>
      </c>
      <c r="H168" s="246"/>
      <c r="I168" s="105"/>
    </row>
    <row r="169" spans="1:23" s="13" customFormat="1" x14ac:dyDescent="0.25">
      <c r="A169" s="245"/>
      <c r="B169" s="77">
        <v>313</v>
      </c>
      <c r="C169" s="77" t="s">
        <v>7</v>
      </c>
      <c r="D169" s="205"/>
      <c r="E169" s="46">
        <v>0</v>
      </c>
      <c r="F169" s="232">
        <f t="shared" si="12"/>
        <v>495</v>
      </c>
      <c r="G169" s="189">
        <v>495</v>
      </c>
      <c r="H169" s="246"/>
      <c r="I169" s="105"/>
    </row>
    <row r="170" spans="1:23" s="13" customFormat="1" x14ac:dyDescent="0.25">
      <c r="A170" s="248"/>
      <c r="B170" s="58">
        <v>32</v>
      </c>
      <c r="C170" s="58" t="s">
        <v>8</v>
      </c>
      <c r="D170" s="204"/>
      <c r="E170" s="59">
        <v>0</v>
      </c>
      <c r="F170" s="236">
        <f t="shared" si="12"/>
        <v>405</v>
      </c>
      <c r="G170" s="194">
        <v>405</v>
      </c>
      <c r="H170" s="194">
        <v>0</v>
      </c>
      <c r="I170" s="59">
        <v>0</v>
      </c>
    </row>
    <row r="171" spans="1:23" s="13" customFormat="1" x14ac:dyDescent="0.25">
      <c r="A171" s="245"/>
      <c r="B171" s="77">
        <v>321</v>
      </c>
      <c r="C171" s="77" t="s">
        <v>9</v>
      </c>
      <c r="D171" s="205"/>
      <c r="E171" s="46">
        <v>0</v>
      </c>
      <c r="F171" s="232">
        <f t="shared" si="12"/>
        <v>405</v>
      </c>
      <c r="G171" s="189">
        <v>405</v>
      </c>
      <c r="H171" s="246"/>
      <c r="I171" s="105"/>
    </row>
    <row r="172" spans="1:23" s="13" customFormat="1" x14ac:dyDescent="0.25">
      <c r="A172" s="245"/>
      <c r="B172" s="12"/>
      <c r="C172" s="12"/>
      <c r="D172" s="205"/>
      <c r="E172" s="105"/>
      <c r="F172" s="237"/>
      <c r="G172" s="246"/>
      <c r="H172" s="246"/>
      <c r="I172" s="105"/>
    </row>
    <row r="173" spans="1:23" s="13" customFormat="1" x14ac:dyDescent="0.25">
      <c r="A173" s="16" t="s">
        <v>68</v>
      </c>
      <c r="B173" s="16" t="s">
        <v>102</v>
      </c>
      <c r="C173" s="16"/>
      <c r="D173" s="27">
        <f>SUM(D174)</f>
        <v>135</v>
      </c>
      <c r="E173" s="14">
        <v>150</v>
      </c>
      <c r="F173" s="237">
        <f t="shared" ref="F173:F210" si="13">SUM(G173-E173)</f>
        <v>0</v>
      </c>
      <c r="G173" s="179">
        <v>150</v>
      </c>
      <c r="H173" s="179">
        <v>150</v>
      </c>
      <c r="I173" s="105">
        <v>150</v>
      </c>
    </row>
    <row r="174" spans="1:23" s="13" customFormat="1" x14ac:dyDescent="0.25">
      <c r="A174" s="1"/>
      <c r="B174" s="1"/>
      <c r="C174" s="16" t="s">
        <v>50</v>
      </c>
      <c r="D174" s="24">
        <f>SUM(D175)</f>
        <v>135</v>
      </c>
      <c r="E174" s="5"/>
      <c r="F174" s="232"/>
      <c r="G174" s="181"/>
      <c r="H174" s="181"/>
      <c r="I174" s="105"/>
    </row>
    <row r="175" spans="1:23" s="13" customFormat="1" x14ac:dyDescent="0.25">
      <c r="A175" s="48"/>
      <c r="B175" s="48">
        <v>3</v>
      </c>
      <c r="C175" s="48" t="s">
        <v>3</v>
      </c>
      <c r="D175" s="49">
        <f>SUM(D176)</f>
        <v>135</v>
      </c>
      <c r="E175" s="51">
        <v>150</v>
      </c>
      <c r="F175" s="235">
        <f t="shared" si="13"/>
        <v>0</v>
      </c>
      <c r="G175" s="180">
        <v>150</v>
      </c>
      <c r="H175" s="180"/>
      <c r="I175" s="106"/>
    </row>
    <row r="176" spans="1:23" s="13" customFormat="1" x14ac:dyDescent="0.25">
      <c r="A176" s="54"/>
      <c r="B176" s="54">
        <v>32</v>
      </c>
      <c r="C176" s="54" t="s">
        <v>8</v>
      </c>
      <c r="D176" s="55">
        <f>SUM(D177)</f>
        <v>135</v>
      </c>
      <c r="E176" s="55">
        <v>150</v>
      </c>
      <c r="F176" s="236">
        <f t="shared" si="13"/>
        <v>0</v>
      </c>
      <c r="G176" s="182">
        <v>150</v>
      </c>
      <c r="H176" s="182">
        <v>150</v>
      </c>
      <c r="I176" s="59">
        <v>150</v>
      </c>
    </row>
    <row r="177" spans="1:23" s="13" customFormat="1" x14ac:dyDescent="0.25">
      <c r="A177" s="31"/>
      <c r="B177" s="31">
        <v>322</v>
      </c>
      <c r="C177" s="31" t="s">
        <v>19</v>
      </c>
      <c r="D177" s="24">
        <v>135</v>
      </c>
      <c r="E177" s="24">
        <v>150</v>
      </c>
      <c r="F177" s="232">
        <f t="shared" si="13"/>
        <v>0</v>
      </c>
      <c r="G177" s="197">
        <v>150</v>
      </c>
      <c r="H177" s="197"/>
      <c r="I177" s="105"/>
    </row>
    <row r="178" spans="1:23" s="13" customFormat="1" x14ac:dyDescent="0.25">
      <c r="A178" s="252">
        <v>2401</v>
      </c>
      <c r="B178" s="253" t="s">
        <v>140</v>
      </c>
      <c r="C178" s="253"/>
      <c r="D178" s="43"/>
      <c r="E178" s="43">
        <v>0</v>
      </c>
      <c r="F178" s="238">
        <f t="shared" si="13"/>
        <v>1069</v>
      </c>
      <c r="G178" s="254">
        <v>1069</v>
      </c>
      <c r="H178" s="254">
        <v>0</v>
      </c>
      <c r="I178" s="45">
        <v>0</v>
      </c>
    </row>
    <row r="179" spans="1:23" s="13" customFormat="1" x14ac:dyDescent="0.25">
      <c r="A179" s="250" t="s">
        <v>141</v>
      </c>
      <c r="B179" s="250" t="s">
        <v>142</v>
      </c>
      <c r="C179" s="250"/>
      <c r="D179" s="27"/>
      <c r="E179" s="27">
        <v>0</v>
      </c>
      <c r="F179" s="237">
        <f t="shared" si="13"/>
        <v>1069</v>
      </c>
      <c r="G179" s="251">
        <v>1069</v>
      </c>
      <c r="H179" s="251">
        <v>0</v>
      </c>
      <c r="I179" s="105">
        <v>0</v>
      </c>
    </row>
    <row r="180" spans="1:23" s="13" customFormat="1" x14ac:dyDescent="0.25">
      <c r="A180" s="31"/>
      <c r="B180" s="31"/>
      <c r="C180" s="16" t="s">
        <v>41</v>
      </c>
      <c r="D180" s="24"/>
      <c r="E180" s="24"/>
      <c r="F180" s="232"/>
      <c r="G180" s="197"/>
      <c r="H180" s="197"/>
      <c r="I180" s="105"/>
    </row>
    <row r="181" spans="1:23" s="257" customFormat="1" x14ac:dyDescent="0.25">
      <c r="A181" s="255"/>
      <c r="B181" s="255">
        <v>3</v>
      </c>
      <c r="C181" s="93" t="s">
        <v>3</v>
      </c>
      <c r="D181" s="86"/>
      <c r="E181" s="86">
        <v>0</v>
      </c>
      <c r="F181" s="235">
        <f t="shared" si="13"/>
        <v>1069</v>
      </c>
      <c r="G181" s="256">
        <v>1069</v>
      </c>
      <c r="H181" s="256"/>
      <c r="I181" s="92"/>
    </row>
    <row r="182" spans="1:23" s="242" customFormat="1" x14ac:dyDescent="0.25">
      <c r="A182" s="54"/>
      <c r="B182" s="54">
        <v>32</v>
      </c>
      <c r="C182" s="54" t="s">
        <v>8</v>
      </c>
      <c r="D182" s="55"/>
      <c r="E182" s="55">
        <v>0</v>
      </c>
      <c r="F182" s="236">
        <f t="shared" si="13"/>
        <v>1069</v>
      </c>
      <c r="G182" s="182">
        <v>1069</v>
      </c>
      <c r="H182" s="182">
        <v>0</v>
      </c>
      <c r="I182" s="59">
        <v>0</v>
      </c>
    </row>
    <row r="183" spans="1:23" s="13" customFormat="1" x14ac:dyDescent="0.25">
      <c r="A183" s="31"/>
      <c r="B183" s="31">
        <v>322</v>
      </c>
      <c r="C183" s="31" t="s">
        <v>19</v>
      </c>
      <c r="D183" s="24"/>
      <c r="E183" s="24">
        <v>0</v>
      </c>
      <c r="F183" s="232">
        <f t="shared" si="13"/>
        <v>1069</v>
      </c>
      <c r="G183" s="197">
        <v>1069</v>
      </c>
      <c r="H183" s="197"/>
      <c r="I183" s="105"/>
    </row>
    <row r="184" spans="1:23" x14ac:dyDescent="0.25">
      <c r="A184" s="2"/>
      <c r="B184" s="2"/>
      <c r="C184" s="2"/>
      <c r="D184" s="2"/>
      <c r="E184" s="2"/>
      <c r="F184" s="232"/>
      <c r="G184" s="196"/>
      <c r="H184" s="196"/>
      <c r="I184" s="9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</row>
    <row r="185" spans="1:23" x14ac:dyDescent="0.25">
      <c r="A185" s="44">
        <v>2405</v>
      </c>
      <c r="B185" s="42" t="s">
        <v>51</v>
      </c>
      <c r="C185" s="42"/>
      <c r="D185" s="43" t="e">
        <f>SUM(#REF!)</f>
        <v>#REF!</v>
      </c>
      <c r="E185" s="40">
        <v>1000</v>
      </c>
      <c r="F185" s="238">
        <f t="shared" si="13"/>
        <v>0</v>
      </c>
      <c r="G185" s="239">
        <v>1000</v>
      </c>
      <c r="H185" s="188">
        <v>1000</v>
      </c>
      <c r="I185" s="45">
        <v>1000</v>
      </c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</row>
    <row r="186" spans="1:23" x14ac:dyDescent="0.25">
      <c r="A186" s="16" t="s">
        <v>52</v>
      </c>
      <c r="B186" s="16" t="s">
        <v>53</v>
      </c>
      <c r="C186" s="16"/>
      <c r="D186" s="27"/>
      <c r="E186" s="32">
        <v>1000</v>
      </c>
      <c r="F186" s="232">
        <f t="shared" si="13"/>
        <v>0</v>
      </c>
      <c r="G186" s="174">
        <v>1000</v>
      </c>
      <c r="H186" s="174">
        <v>1000</v>
      </c>
      <c r="I186" s="105">
        <v>1000</v>
      </c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</row>
    <row r="187" spans="1:23" x14ac:dyDescent="0.25">
      <c r="A187" s="16"/>
      <c r="B187" s="16"/>
      <c r="C187" s="16" t="s">
        <v>77</v>
      </c>
      <c r="D187" s="24"/>
      <c r="E187" s="18"/>
      <c r="F187" s="232"/>
      <c r="G187" s="178"/>
      <c r="H187" s="178"/>
      <c r="I187" s="5"/>
    </row>
    <row r="188" spans="1:23" x14ac:dyDescent="0.25">
      <c r="A188" s="48"/>
      <c r="B188" s="48">
        <v>4</v>
      </c>
      <c r="C188" s="48" t="s">
        <v>54</v>
      </c>
      <c r="D188" s="49"/>
      <c r="E188" s="66">
        <v>1000</v>
      </c>
      <c r="F188" s="235">
        <f t="shared" si="13"/>
        <v>0</v>
      </c>
      <c r="G188" s="185">
        <v>1000</v>
      </c>
      <c r="H188" s="185"/>
      <c r="I188" s="202"/>
    </row>
    <row r="189" spans="1:23" x14ac:dyDescent="0.25">
      <c r="A189" s="54"/>
      <c r="B189" s="54">
        <v>42</v>
      </c>
      <c r="C189" s="54" t="s">
        <v>48</v>
      </c>
      <c r="D189" s="55"/>
      <c r="E189" s="61">
        <v>1000</v>
      </c>
      <c r="F189" s="236">
        <f t="shared" si="13"/>
        <v>0</v>
      </c>
      <c r="G189" s="177">
        <v>1000</v>
      </c>
      <c r="H189" s="177">
        <v>1000</v>
      </c>
      <c r="I189" s="55">
        <v>1000</v>
      </c>
    </row>
    <row r="190" spans="1:23" x14ac:dyDescent="0.25">
      <c r="A190" s="1"/>
      <c r="B190" s="1">
        <v>424</v>
      </c>
      <c r="C190" s="1" t="s">
        <v>49</v>
      </c>
      <c r="D190" s="18"/>
      <c r="E190" s="18">
        <v>1000</v>
      </c>
      <c r="F190" s="232">
        <f t="shared" si="13"/>
        <v>0</v>
      </c>
      <c r="G190" s="178">
        <v>1000</v>
      </c>
      <c r="H190" s="178"/>
      <c r="I190" s="5"/>
    </row>
    <row r="191" spans="1:23" x14ac:dyDescent="0.25">
      <c r="A191" s="1"/>
      <c r="B191" s="1"/>
      <c r="C191" s="1"/>
      <c r="D191" s="18"/>
      <c r="E191" s="18"/>
      <c r="F191" s="232"/>
      <c r="G191" s="178"/>
      <c r="H191" s="178"/>
      <c r="I191" s="5"/>
    </row>
    <row r="192" spans="1:23" x14ac:dyDescent="0.25">
      <c r="A192" s="44">
        <v>9108</v>
      </c>
      <c r="B192" s="42" t="s">
        <v>105</v>
      </c>
      <c r="C192" s="42"/>
      <c r="D192" s="45"/>
      <c r="E192" s="45">
        <v>192237</v>
      </c>
      <c r="F192" s="238">
        <f t="shared" si="13"/>
        <v>37763</v>
      </c>
      <c r="G192" s="190">
        <f>SUM(G196,G200,G204,G208)</f>
        <v>230000</v>
      </c>
      <c r="H192" s="190">
        <v>0</v>
      </c>
      <c r="I192" s="45">
        <v>0</v>
      </c>
    </row>
    <row r="193" spans="1:9" x14ac:dyDescent="0.25">
      <c r="A193" s="16" t="s">
        <v>104</v>
      </c>
      <c r="B193" s="16" t="s">
        <v>106</v>
      </c>
      <c r="C193" s="16"/>
      <c r="D193" s="14"/>
      <c r="E193" s="14">
        <v>192237</v>
      </c>
      <c r="F193" s="237">
        <f t="shared" si="13"/>
        <v>37763</v>
      </c>
      <c r="G193" s="179">
        <v>230000</v>
      </c>
      <c r="H193" s="179">
        <v>0</v>
      </c>
      <c r="I193" s="14">
        <v>0</v>
      </c>
    </row>
    <row r="194" spans="1:9" x14ac:dyDescent="0.25">
      <c r="A194" s="1"/>
      <c r="B194" s="1"/>
      <c r="C194" s="16" t="s">
        <v>103</v>
      </c>
      <c r="D194" s="18"/>
      <c r="E194" s="18"/>
      <c r="F194" s="232"/>
      <c r="G194" s="178"/>
      <c r="H194" s="178"/>
      <c r="I194" s="5"/>
    </row>
    <row r="195" spans="1:9" x14ac:dyDescent="0.25">
      <c r="A195" s="48"/>
      <c r="B195" s="48">
        <v>3</v>
      </c>
      <c r="C195" s="48" t="s">
        <v>3</v>
      </c>
      <c r="D195" s="66"/>
      <c r="E195" s="49">
        <v>27080</v>
      </c>
      <c r="F195" s="235">
        <f t="shared" si="13"/>
        <v>8599</v>
      </c>
      <c r="G195" s="222">
        <f>SUM(G196,G200)</f>
        <v>35679</v>
      </c>
      <c r="H195" s="198"/>
      <c r="I195" s="202"/>
    </row>
    <row r="196" spans="1:9" x14ac:dyDescent="0.25">
      <c r="A196" s="54"/>
      <c r="B196" s="54">
        <v>31</v>
      </c>
      <c r="C196" s="54" t="s">
        <v>4</v>
      </c>
      <c r="D196" s="55"/>
      <c r="E196" s="55">
        <v>26580</v>
      </c>
      <c r="F196" s="236">
        <f t="shared" si="13"/>
        <v>8287</v>
      </c>
      <c r="G196" s="182">
        <f>SUM(G197,G198,G199)</f>
        <v>34867</v>
      </c>
      <c r="H196" s="182">
        <v>0</v>
      </c>
      <c r="I196" s="55">
        <v>0</v>
      </c>
    </row>
    <row r="197" spans="1:9" x14ac:dyDescent="0.25">
      <c r="A197" s="1"/>
      <c r="B197" s="1">
        <v>311</v>
      </c>
      <c r="C197" s="1" t="s">
        <v>5</v>
      </c>
      <c r="D197" s="18"/>
      <c r="E197" s="18">
        <v>21777</v>
      </c>
      <c r="F197" s="232">
        <f t="shared" si="13"/>
        <v>7723</v>
      </c>
      <c r="G197" s="178">
        <v>29500</v>
      </c>
      <c r="H197" s="178"/>
      <c r="I197" s="55"/>
    </row>
    <row r="198" spans="1:9" x14ac:dyDescent="0.25">
      <c r="A198" s="1"/>
      <c r="B198" s="1">
        <v>312</v>
      </c>
      <c r="C198" s="1" t="s">
        <v>6</v>
      </c>
      <c r="D198" s="18"/>
      <c r="E198" s="18">
        <v>500</v>
      </c>
      <c r="F198" s="232">
        <f t="shared" si="13"/>
        <v>0</v>
      </c>
      <c r="G198" s="178">
        <v>500</v>
      </c>
      <c r="H198" s="178"/>
      <c r="I198" s="55"/>
    </row>
    <row r="199" spans="1:9" x14ac:dyDescent="0.25">
      <c r="A199" s="1"/>
      <c r="B199" s="1">
        <v>313</v>
      </c>
      <c r="C199" s="1" t="s">
        <v>7</v>
      </c>
      <c r="D199" s="18"/>
      <c r="E199" s="18">
        <v>4303</v>
      </c>
      <c r="F199" s="232">
        <f t="shared" si="13"/>
        <v>564</v>
      </c>
      <c r="G199" s="178">
        <v>4867</v>
      </c>
      <c r="H199" s="178"/>
      <c r="I199" s="55"/>
    </row>
    <row r="200" spans="1:9" x14ac:dyDescent="0.25">
      <c r="A200" s="58"/>
      <c r="B200" s="58">
        <v>32</v>
      </c>
      <c r="C200" s="58" t="s">
        <v>8</v>
      </c>
      <c r="D200" s="59"/>
      <c r="E200" s="59">
        <v>500</v>
      </c>
      <c r="F200" s="236">
        <f t="shared" si="13"/>
        <v>312</v>
      </c>
      <c r="G200" s="194">
        <v>812</v>
      </c>
      <c r="H200" s="194">
        <v>0</v>
      </c>
      <c r="I200" s="55">
        <v>0</v>
      </c>
    </row>
    <row r="201" spans="1:9" x14ac:dyDescent="0.25">
      <c r="A201" s="1"/>
      <c r="B201" s="1">
        <v>321</v>
      </c>
      <c r="C201" s="1" t="s">
        <v>9</v>
      </c>
      <c r="D201" s="18"/>
      <c r="E201" s="18">
        <v>500</v>
      </c>
      <c r="F201" s="232">
        <f t="shared" si="13"/>
        <v>312</v>
      </c>
      <c r="G201" s="178">
        <v>812</v>
      </c>
      <c r="H201" s="178"/>
      <c r="I201" s="55"/>
    </row>
    <row r="202" spans="1:9" x14ac:dyDescent="0.25">
      <c r="A202" s="1"/>
      <c r="B202" s="1"/>
      <c r="C202" s="16" t="s">
        <v>107</v>
      </c>
      <c r="D202" s="18"/>
      <c r="E202" s="18"/>
      <c r="F202" s="232"/>
      <c r="G202" s="178"/>
      <c r="H202" s="178"/>
      <c r="I202" s="55"/>
    </row>
    <row r="203" spans="1:9" x14ac:dyDescent="0.25">
      <c r="A203" s="85"/>
      <c r="B203" s="85">
        <v>3</v>
      </c>
      <c r="C203" s="85" t="s">
        <v>3</v>
      </c>
      <c r="D203" s="92"/>
      <c r="E203" s="92">
        <v>165157</v>
      </c>
      <c r="F203" s="235">
        <f t="shared" si="13"/>
        <v>29164</v>
      </c>
      <c r="G203" s="193">
        <f>SUM(G204,G208)</f>
        <v>194321</v>
      </c>
      <c r="H203" s="193"/>
      <c r="I203" s="203"/>
    </row>
    <row r="204" spans="1:9" x14ac:dyDescent="0.25">
      <c r="A204" s="58"/>
      <c r="B204" s="58">
        <v>31</v>
      </c>
      <c r="C204" s="58" t="s">
        <v>4</v>
      </c>
      <c r="D204" s="59"/>
      <c r="E204" s="59">
        <v>153795</v>
      </c>
      <c r="F204" s="236">
        <f t="shared" si="13"/>
        <v>27960</v>
      </c>
      <c r="G204" s="194">
        <f>SUM(G205,G206,G207)</f>
        <v>181755</v>
      </c>
      <c r="H204" s="194">
        <v>0</v>
      </c>
      <c r="I204" s="55">
        <v>0</v>
      </c>
    </row>
    <row r="205" spans="1:9" x14ac:dyDescent="0.25">
      <c r="A205" s="1"/>
      <c r="B205" s="1">
        <v>311</v>
      </c>
      <c r="C205" s="1" t="s">
        <v>5</v>
      </c>
      <c r="D205" s="18"/>
      <c r="E205" s="18">
        <v>123000</v>
      </c>
      <c r="F205" s="232">
        <f t="shared" si="13"/>
        <v>24000</v>
      </c>
      <c r="G205" s="178">
        <v>147000</v>
      </c>
      <c r="H205" s="178"/>
      <c r="I205" s="55"/>
    </row>
    <row r="206" spans="1:9" x14ac:dyDescent="0.25">
      <c r="A206" s="1"/>
      <c r="B206" s="1">
        <v>312</v>
      </c>
      <c r="C206" s="1" t="s">
        <v>6</v>
      </c>
      <c r="D206" s="18"/>
      <c r="E206" s="18">
        <v>10500</v>
      </c>
      <c r="F206" s="232">
        <f t="shared" si="13"/>
        <v>0</v>
      </c>
      <c r="G206" s="178">
        <v>10500</v>
      </c>
      <c r="H206" s="178"/>
      <c r="I206" s="55"/>
    </row>
    <row r="207" spans="1:9" x14ac:dyDescent="0.25">
      <c r="A207" s="1"/>
      <c r="B207" s="1">
        <v>313</v>
      </c>
      <c r="C207" s="1" t="s">
        <v>7</v>
      </c>
      <c r="D207" s="18"/>
      <c r="E207" s="18">
        <v>20295</v>
      </c>
      <c r="F207" s="232">
        <f t="shared" si="13"/>
        <v>3960</v>
      </c>
      <c r="G207" s="178">
        <v>24255</v>
      </c>
      <c r="H207" s="178"/>
      <c r="I207" s="55"/>
    </row>
    <row r="208" spans="1:9" x14ac:dyDescent="0.25">
      <c r="A208" s="58"/>
      <c r="B208" s="58">
        <v>32</v>
      </c>
      <c r="C208" s="58" t="s">
        <v>8</v>
      </c>
      <c r="D208" s="59"/>
      <c r="E208" s="59">
        <v>11362</v>
      </c>
      <c r="F208" s="236">
        <f t="shared" si="13"/>
        <v>1204</v>
      </c>
      <c r="G208" s="194">
        <v>12566</v>
      </c>
      <c r="H208" s="194">
        <v>0</v>
      </c>
      <c r="I208" s="55">
        <v>0</v>
      </c>
    </row>
    <row r="209" spans="1:9" ht="15.75" thickBot="1" x14ac:dyDescent="0.3">
      <c r="A209" s="81"/>
      <c r="B209" s="81">
        <v>321</v>
      </c>
      <c r="C209" s="81" t="s">
        <v>9</v>
      </c>
      <c r="D209" s="82"/>
      <c r="E209" s="82">
        <v>11362</v>
      </c>
      <c r="F209" s="233">
        <f t="shared" si="13"/>
        <v>1204</v>
      </c>
      <c r="G209" s="199">
        <v>12566</v>
      </c>
      <c r="H209" s="199"/>
      <c r="I209" s="206"/>
    </row>
    <row r="210" spans="1:9" ht="15.75" thickBot="1" x14ac:dyDescent="0.3">
      <c r="A210" s="102"/>
      <c r="B210" s="103"/>
      <c r="C210" s="101" t="s">
        <v>23</v>
      </c>
      <c r="D210" s="100" t="e">
        <f>SUM(D32+D66+D75+D162+D185)</f>
        <v>#REF!</v>
      </c>
      <c r="E210" s="99">
        <f>SUM(E32,E66,E75,E162,E185,E192)</f>
        <v>3038531</v>
      </c>
      <c r="F210" s="240">
        <f t="shared" si="13"/>
        <v>145097</v>
      </c>
      <c r="G210" s="241">
        <f>SUM(G32,G66,G75,G162,G178,G185,G192)</f>
        <v>3183628</v>
      </c>
      <c r="H210" s="99">
        <f>SUM(H32,H66,H75,H162,H185)</f>
        <v>2815294</v>
      </c>
      <c r="I210" s="200">
        <v>2815294</v>
      </c>
    </row>
    <row r="211" spans="1:9" x14ac:dyDescent="0.25">
      <c r="I211" s="207"/>
    </row>
    <row r="212" spans="1:9" x14ac:dyDescent="0.25">
      <c r="C212" t="s">
        <v>24</v>
      </c>
    </row>
    <row r="214" spans="1:9" x14ac:dyDescent="0.25">
      <c r="C214" t="s">
        <v>143</v>
      </c>
      <c r="E214" t="s">
        <v>126</v>
      </c>
    </row>
    <row r="215" spans="1:9" x14ac:dyDescent="0.25">
      <c r="D215" s="20"/>
      <c r="E215" s="20" t="s">
        <v>127</v>
      </c>
      <c r="F215" s="20"/>
      <c r="G215" s="20"/>
      <c r="H215" s="19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OPĆI DIO</vt:lpstr>
      <vt:lpstr>PRIHODI</vt:lpstr>
      <vt:lpstr>RASHODI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Natali</cp:lastModifiedBy>
  <cp:lastPrinted>2022-06-18T16:59:15Z</cp:lastPrinted>
  <dcterms:created xsi:type="dcterms:W3CDTF">2013-12-16T13:46:06Z</dcterms:created>
  <dcterms:modified xsi:type="dcterms:W3CDTF">2022-07-27T11:05:16Z</dcterms:modified>
</cp:coreProperties>
</file>